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 lockWindows="1"/>
  <bookViews>
    <workbookView xWindow="8565" yWindow="750" windowWidth="3660" windowHeight="6165"/>
  </bookViews>
  <sheets>
    <sheet name="Calculator" sheetId="1" r:id="rId1"/>
    <sheet name="Sheet2" sheetId="2" state="hidden" r:id="rId2"/>
    <sheet name="Sheet3" sheetId="3" state="hidden" r:id="rId3"/>
  </sheets>
  <definedNames>
    <definedName name="Part_Name">Sheet3!$A$2:$A$12</definedName>
    <definedName name="PartName">Sheet3!$A$3:$A$12</definedName>
  </definedNames>
  <calcPr calcId="125725"/>
</workbook>
</file>

<file path=xl/calcChain.xml><?xml version="1.0" encoding="utf-8"?>
<calcChain xmlns="http://schemas.openxmlformats.org/spreadsheetml/2006/main">
  <c r="A18" i="1"/>
  <c r="B22"/>
  <c r="C22"/>
  <c r="B23"/>
  <c r="C23"/>
  <c r="B19" l="1"/>
  <c r="B17"/>
  <c r="N6" i="3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N7"/>
  <c r="BC51" i="2" l="1"/>
  <c r="BC47"/>
  <c r="BC43"/>
  <c r="BC39"/>
  <c r="BC35"/>
  <c r="BC24"/>
  <c r="BC20"/>
  <c r="BC16"/>
  <c r="BC12"/>
  <c r="BC8"/>
  <c r="C17" i="1" l="1"/>
  <c r="B20"/>
  <c r="C19"/>
  <c r="C20"/>
  <c r="C21"/>
  <c r="B21"/>
  <c r="N12" i="3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N11"/>
  <c r="O11" s="1"/>
  <c r="P11" s="1"/>
  <c r="Q11" s="1"/>
  <c r="R11" s="1"/>
  <c r="S11" s="1"/>
  <c r="T11" s="1"/>
  <c r="U11" s="1"/>
  <c r="V11" s="1"/>
  <c r="N10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N9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O7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N5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N4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N3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N8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C5" l="1"/>
  <c r="B18" i="1"/>
  <c r="AC10" i="3"/>
  <c r="AD10" s="1"/>
  <c r="AE10" s="1"/>
  <c r="AY38" i="2"/>
  <c r="W11" i="3"/>
  <c r="X11" s="1"/>
  <c r="Y11" s="1"/>
  <c r="Z11" s="1"/>
  <c r="AA11" s="1"/>
  <c r="AB11" s="1"/>
  <c r="AR33" i="2"/>
  <c r="AR35" s="1"/>
  <c r="AY50"/>
  <c r="AU49"/>
  <c r="AY46"/>
  <c r="AU45"/>
  <c r="AY42"/>
  <c r="AU41"/>
  <c r="AU37"/>
  <c r="AY34"/>
  <c r="AU33"/>
  <c r="BA31"/>
  <c r="AW31"/>
  <c r="AS31"/>
  <c r="AD6"/>
  <c r="D6"/>
  <c r="B31"/>
  <c r="AD4"/>
  <c r="F30" s="1"/>
  <c r="Q4"/>
  <c r="E30" s="1"/>
  <c r="D4"/>
  <c r="D30" s="1"/>
  <c r="BA4"/>
  <c r="AQ24" s="1"/>
  <c r="AW4"/>
  <c r="AQ19" s="1"/>
  <c r="AS4"/>
  <c r="AY11"/>
  <c r="AY15"/>
  <c r="AY19"/>
  <c r="AY23"/>
  <c r="AY7"/>
  <c r="AU10"/>
  <c r="AU14"/>
  <c r="AU18"/>
  <c r="AU22"/>
  <c r="AU6"/>
  <c r="AR6"/>
  <c r="BA8" l="1"/>
  <c r="AS6"/>
  <c r="AW7"/>
  <c r="AC7"/>
  <c r="C7"/>
  <c r="AQ14"/>
  <c r="AD7"/>
  <c r="AE7" s="1"/>
  <c r="AF7" s="1"/>
  <c r="AG7" s="1"/>
  <c r="AH7" s="1"/>
  <c r="AI7" s="1"/>
  <c r="AJ7" s="1"/>
  <c r="AK7" s="1"/>
  <c r="AL7" s="1"/>
  <c r="AM7" s="1"/>
  <c r="AN7" s="1"/>
  <c r="D7"/>
  <c r="E7" s="1"/>
  <c r="F7" s="1"/>
  <c r="G7" s="1"/>
  <c r="H7" s="1"/>
  <c r="I7" s="1"/>
  <c r="J7" s="1"/>
  <c r="K7" s="1"/>
  <c r="L7" s="1"/>
  <c r="M7" s="1"/>
  <c r="N7" s="1"/>
  <c r="AC11" i="3"/>
  <c r="AD11" s="1"/>
  <c r="AE11" s="1"/>
  <c r="Q6" i="2" s="1"/>
  <c r="C18" i="1"/>
  <c r="AQ41" i="2"/>
  <c r="AQ42"/>
  <c r="AQ37"/>
  <c r="AQ49"/>
  <c r="AQ33"/>
  <c r="AQ38"/>
  <c r="AQ45"/>
  <c r="AQ51"/>
  <c r="AQ35"/>
  <c r="AQ43"/>
  <c r="AQ50"/>
  <c r="AQ34"/>
  <c r="AQ39"/>
  <c r="AQ46"/>
  <c r="AQ47"/>
  <c r="AR34"/>
  <c r="AQ7"/>
  <c r="AQ23"/>
  <c r="AQ15"/>
  <c r="AQ12"/>
  <c r="AQ20"/>
  <c r="AQ11"/>
  <c r="BF5"/>
  <c r="AQ8"/>
  <c r="AQ16"/>
  <c r="AQ18"/>
  <c r="AQ6"/>
  <c r="AQ22"/>
  <c r="AQ10"/>
  <c r="AR7"/>
  <c r="AR8" s="1"/>
  <c r="P7" l="1"/>
  <c r="F31"/>
  <c r="BA35" s="1"/>
  <c r="D31"/>
  <c r="AS33" s="1"/>
  <c r="Q7"/>
  <c r="R7" s="1"/>
  <c r="S7" s="1"/>
  <c r="T7" s="1"/>
  <c r="U7" s="1"/>
  <c r="V7" s="1"/>
  <c r="W7" s="1"/>
  <c r="X7" s="1"/>
  <c r="Y7" s="1"/>
  <c r="Z7" s="1"/>
  <c r="AX34"/>
  <c r="AX38"/>
  <c r="B8"/>
  <c r="C8"/>
  <c r="Q8"/>
  <c r="P8"/>
  <c r="AC8" l="1"/>
  <c r="AD8"/>
  <c r="AE8" s="1"/>
  <c r="AF8" s="1"/>
  <c r="AG8" s="1"/>
  <c r="AH8" s="1"/>
  <c r="AI8" s="1"/>
  <c r="AJ8" s="1"/>
  <c r="AK8" s="1"/>
  <c r="AL8" s="1"/>
  <c r="AM8" s="1"/>
  <c r="AN8" s="1"/>
  <c r="E31"/>
  <c r="AW34" s="1"/>
  <c r="AA7"/>
  <c r="AX50"/>
  <c r="BB47"/>
  <c r="AT45"/>
  <c r="AX42"/>
  <c r="BB39"/>
  <c r="BB16"/>
  <c r="AX15"/>
  <c r="AT14"/>
  <c r="AT6"/>
  <c r="AT41"/>
  <c r="AT22"/>
  <c r="BB12"/>
  <c r="AX11"/>
  <c r="AT10"/>
  <c r="AT37"/>
  <c r="BB20"/>
  <c r="AX19"/>
  <c r="AT18"/>
  <c r="AX7"/>
  <c r="AT33"/>
  <c r="BB51"/>
  <c r="AT49"/>
  <c r="AX46"/>
  <c r="BB43"/>
  <c r="BB24"/>
  <c r="AX23"/>
  <c r="BB8"/>
  <c r="BB35"/>
  <c r="B32"/>
  <c r="B9"/>
  <c r="D8"/>
  <c r="R8"/>
  <c r="C9"/>
  <c r="P9"/>
  <c r="AC9" l="1"/>
  <c r="AD9"/>
  <c r="AE9" s="1"/>
  <c r="AF9" s="1"/>
  <c r="AG9" s="1"/>
  <c r="AH9" s="1"/>
  <c r="AI9" s="1"/>
  <c r="AJ9" s="1"/>
  <c r="AK9" s="1"/>
  <c r="AL9" s="1"/>
  <c r="AM9" s="1"/>
  <c r="AN9" s="1"/>
  <c r="F32"/>
  <c r="B33"/>
  <c r="B10"/>
  <c r="Q9"/>
  <c r="S8"/>
  <c r="D9"/>
  <c r="E8"/>
  <c r="D10"/>
  <c r="Q10"/>
  <c r="P10"/>
  <c r="AC10" l="1"/>
  <c r="AD10"/>
  <c r="AE10" s="1"/>
  <c r="AF10" s="1"/>
  <c r="AG10" s="1"/>
  <c r="AH10" s="1"/>
  <c r="AI10" s="1"/>
  <c r="AJ10" s="1"/>
  <c r="AK10" s="1"/>
  <c r="AL10" s="1"/>
  <c r="AM10" s="1"/>
  <c r="AN10" s="1"/>
  <c r="F33"/>
  <c r="B34"/>
  <c r="B11"/>
  <c r="C10"/>
  <c r="T8"/>
  <c r="R10"/>
  <c r="C11"/>
  <c r="E10"/>
  <c r="F8"/>
  <c r="E9"/>
  <c r="R9"/>
  <c r="P11"/>
  <c r="AC11" l="1"/>
  <c r="AD11"/>
  <c r="AE11" s="1"/>
  <c r="AF11" s="1"/>
  <c r="AG11" s="1"/>
  <c r="AH11" s="1"/>
  <c r="AI11" s="1"/>
  <c r="AJ11" s="1"/>
  <c r="AK11" s="1"/>
  <c r="AL11" s="1"/>
  <c r="AM11" s="1"/>
  <c r="AN11" s="1"/>
  <c r="F34"/>
  <c r="B35"/>
  <c r="B12"/>
  <c r="U8"/>
  <c r="S9"/>
  <c r="G8"/>
  <c r="D11"/>
  <c r="F9"/>
  <c r="S10"/>
  <c r="F10"/>
  <c r="Q11"/>
  <c r="C12"/>
  <c r="Q12"/>
  <c r="AC12" l="1"/>
  <c r="AD12"/>
  <c r="AE12" s="1"/>
  <c r="AF12" s="1"/>
  <c r="AG12" s="1"/>
  <c r="AH12" s="1"/>
  <c r="AI12" s="1"/>
  <c r="AJ12" s="1"/>
  <c r="AK12" s="1"/>
  <c r="AL12" s="1"/>
  <c r="AM12" s="1"/>
  <c r="AN12" s="1"/>
  <c r="F35"/>
  <c r="AR37"/>
  <c r="AR38" s="1"/>
  <c r="B36"/>
  <c r="AR10"/>
  <c r="B13"/>
  <c r="D13"/>
  <c r="V8"/>
  <c r="R11"/>
  <c r="Q13"/>
  <c r="T10"/>
  <c r="E11"/>
  <c r="AV10"/>
  <c r="G10"/>
  <c r="P13"/>
  <c r="C13"/>
  <c r="P12"/>
  <c r="G9"/>
  <c r="H8"/>
  <c r="R12"/>
  <c r="T9"/>
  <c r="D12"/>
  <c r="AC13" l="1"/>
  <c r="AD13"/>
  <c r="AE13" s="1"/>
  <c r="AF13" s="1"/>
  <c r="AG13" s="1"/>
  <c r="AH13" s="1"/>
  <c r="AI13" s="1"/>
  <c r="AJ13" s="1"/>
  <c r="AK13" s="1"/>
  <c r="AL13" s="1"/>
  <c r="AM13" s="1"/>
  <c r="AN13" s="1"/>
  <c r="BA12"/>
  <c r="AS10"/>
  <c r="AW11"/>
  <c r="F36"/>
  <c r="AR39"/>
  <c r="B37"/>
  <c r="AR11"/>
  <c r="BF6"/>
  <c r="B14"/>
  <c r="U10"/>
  <c r="I8"/>
  <c r="R13"/>
  <c r="F11"/>
  <c r="E13"/>
  <c r="S12"/>
  <c r="U9"/>
  <c r="H10"/>
  <c r="W8"/>
  <c r="S11"/>
  <c r="AZ11"/>
  <c r="E12"/>
  <c r="H9"/>
  <c r="C14"/>
  <c r="AC14" l="1"/>
  <c r="AD14"/>
  <c r="AE14" s="1"/>
  <c r="AF14" s="1"/>
  <c r="AG14" s="1"/>
  <c r="AH14" s="1"/>
  <c r="AI14" s="1"/>
  <c r="AJ14" s="1"/>
  <c r="AK14" s="1"/>
  <c r="AL14" s="1"/>
  <c r="AM14" s="1"/>
  <c r="AN14" s="1"/>
  <c r="BA39"/>
  <c r="AR12"/>
  <c r="BD12" s="1"/>
  <c r="BD39"/>
  <c r="F37"/>
  <c r="B38"/>
  <c r="B15"/>
  <c r="Q14"/>
  <c r="V10"/>
  <c r="I9"/>
  <c r="D14"/>
  <c r="J8"/>
  <c r="P14"/>
  <c r="F13"/>
  <c r="X8"/>
  <c r="V9"/>
  <c r="F12"/>
  <c r="T12"/>
  <c r="G11"/>
  <c r="T11"/>
  <c r="S13"/>
  <c r="I10"/>
  <c r="C15"/>
  <c r="P15"/>
  <c r="AC15" l="1"/>
  <c r="AD15"/>
  <c r="AE15" s="1"/>
  <c r="AF15" s="1"/>
  <c r="AG15" s="1"/>
  <c r="AH15" s="1"/>
  <c r="AI15" s="1"/>
  <c r="AJ15" s="1"/>
  <c r="AK15" s="1"/>
  <c r="AL15" s="1"/>
  <c r="AM15" s="1"/>
  <c r="AN15" s="1"/>
  <c r="F38"/>
  <c r="B16"/>
  <c r="B39"/>
  <c r="Y8"/>
  <c r="E14"/>
  <c r="H11"/>
  <c r="R14"/>
  <c r="W9"/>
  <c r="T13"/>
  <c r="D15"/>
  <c r="K8"/>
  <c r="P16"/>
  <c r="W10"/>
  <c r="J10"/>
  <c r="U11"/>
  <c r="Q15"/>
  <c r="G12"/>
  <c r="J9"/>
  <c r="U12"/>
  <c r="G13"/>
  <c r="AC16" l="1"/>
  <c r="AD16"/>
  <c r="AE16" s="1"/>
  <c r="AF16" s="1"/>
  <c r="AG16" s="1"/>
  <c r="AH16" s="1"/>
  <c r="AI16" s="1"/>
  <c r="AJ16" s="1"/>
  <c r="AK16" s="1"/>
  <c r="AL16" s="1"/>
  <c r="AM16" s="1"/>
  <c r="AN16" s="1"/>
  <c r="F39"/>
  <c r="B40"/>
  <c r="B17"/>
  <c r="H13"/>
  <c r="Q16"/>
  <c r="R15"/>
  <c r="Z8"/>
  <c r="X10"/>
  <c r="U13"/>
  <c r="K9"/>
  <c r="L8"/>
  <c r="F14"/>
  <c r="K10"/>
  <c r="S14"/>
  <c r="H12"/>
  <c r="I11"/>
  <c r="D16"/>
  <c r="V11"/>
  <c r="E15"/>
  <c r="X9"/>
  <c r="V12"/>
  <c r="C16"/>
  <c r="Q17"/>
  <c r="E32" l="1"/>
  <c r="AD17"/>
  <c r="AE17" s="1"/>
  <c r="AF17" s="1"/>
  <c r="AG17" s="1"/>
  <c r="AH17" s="1"/>
  <c r="AI17" s="1"/>
  <c r="AJ17" s="1"/>
  <c r="AK17" s="1"/>
  <c r="AL17" s="1"/>
  <c r="AM17" s="1"/>
  <c r="AN17" s="1"/>
  <c r="AC17"/>
  <c r="B41"/>
  <c r="F40"/>
  <c r="AR14"/>
  <c r="B18"/>
  <c r="AR41"/>
  <c r="AR42" s="1"/>
  <c r="AR43" s="1"/>
  <c r="V13"/>
  <c r="P18"/>
  <c r="I13"/>
  <c r="D17"/>
  <c r="D18"/>
  <c r="J11"/>
  <c r="G14"/>
  <c r="I12"/>
  <c r="M8"/>
  <c r="F15"/>
  <c r="L10"/>
  <c r="R17"/>
  <c r="P17"/>
  <c r="AA8"/>
  <c r="R16"/>
  <c r="C18"/>
  <c r="L9"/>
  <c r="E16"/>
  <c r="Y10"/>
  <c r="C17"/>
  <c r="W12"/>
  <c r="W11"/>
  <c r="S15"/>
  <c r="Q18"/>
  <c r="Y9"/>
  <c r="T14"/>
  <c r="AV14"/>
  <c r="D32" l="1"/>
  <c r="AS14"/>
  <c r="BA16"/>
  <c r="AW15"/>
  <c r="AC18"/>
  <c r="AD18"/>
  <c r="AE18" s="1"/>
  <c r="AF18" s="1"/>
  <c r="AG18" s="1"/>
  <c r="AH18" s="1"/>
  <c r="AI18" s="1"/>
  <c r="AJ18" s="1"/>
  <c r="AK18" s="1"/>
  <c r="AL18" s="1"/>
  <c r="AM18" s="1"/>
  <c r="AN18" s="1"/>
  <c r="F41"/>
  <c r="BA43" s="1"/>
  <c r="BF7"/>
  <c r="AR15"/>
  <c r="B42"/>
  <c r="B19"/>
  <c r="F16"/>
  <c r="N8"/>
  <c r="T15"/>
  <c r="E17"/>
  <c r="D19"/>
  <c r="X11"/>
  <c r="X12"/>
  <c r="Z10"/>
  <c r="S16"/>
  <c r="H14"/>
  <c r="M9"/>
  <c r="E18"/>
  <c r="J13"/>
  <c r="C19"/>
  <c r="Z9"/>
  <c r="R18"/>
  <c r="G15"/>
  <c r="AZ15"/>
  <c r="S17"/>
  <c r="J12"/>
  <c r="U14"/>
  <c r="M10"/>
  <c r="W13"/>
  <c r="K11"/>
  <c r="D33" l="1"/>
  <c r="E33"/>
  <c r="D34"/>
  <c r="E34"/>
  <c r="AD19"/>
  <c r="AE19" s="1"/>
  <c r="AF19" s="1"/>
  <c r="AG19" s="1"/>
  <c r="AH19" s="1"/>
  <c r="AI19" s="1"/>
  <c r="AJ19" s="1"/>
  <c r="AK19" s="1"/>
  <c r="AL19" s="1"/>
  <c r="AM19" s="1"/>
  <c r="AN19" s="1"/>
  <c r="AC19"/>
  <c r="AR16"/>
  <c r="BD16" s="1"/>
  <c r="BD43"/>
  <c r="F42"/>
  <c r="B20"/>
  <c r="B43"/>
  <c r="T16"/>
  <c r="D20"/>
  <c r="H15"/>
  <c r="N9"/>
  <c r="Q19"/>
  <c r="F18"/>
  <c r="AA9"/>
  <c r="P19"/>
  <c r="S18"/>
  <c r="G16"/>
  <c r="V14"/>
  <c r="K12"/>
  <c r="C20"/>
  <c r="L11"/>
  <c r="P20"/>
  <c r="U15"/>
  <c r="N10"/>
  <c r="Y11"/>
  <c r="X13"/>
  <c r="F17"/>
  <c r="T17"/>
  <c r="E19"/>
  <c r="AA10"/>
  <c r="K13"/>
  <c r="I14"/>
  <c r="Y12"/>
  <c r="AD20" l="1"/>
  <c r="AE20" s="1"/>
  <c r="AF20" s="1"/>
  <c r="AG20" s="1"/>
  <c r="AH20" s="1"/>
  <c r="AI20" s="1"/>
  <c r="AJ20" s="1"/>
  <c r="AK20" s="1"/>
  <c r="AL20" s="1"/>
  <c r="AM20" s="1"/>
  <c r="AN20" s="1"/>
  <c r="AC20"/>
  <c r="B44"/>
  <c r="F43"/>
  <c r="B21"/>
  <c r="U16"/>
  <c r="G17"/>
  <c r="M11"/>
  <c r="Z11"/>
  <c r="L13"/>
  <c r="H16"/>
  <c r="Q20"/>
  <c r="R19"/>
  <c r="U17"/>
  <c r="C21"/>
  <c r="J14"/>
  <c r="Z12"/>
  <c r="V15"/>
  <c r="F19"/>
  <c r="I15"/>
  <c r="W14"/>
  <c r="T18"/>
  <c r="Y13"/>
  <c r="G18"/>
  <c r="L12"/>
  <c r="E20"/>
  <c r="E35" l="1"/>
  <c r="D35"/>
  <c r="E36"/>
  <c r="AC21"/>
  <c r="AD21"/>
  <c r="AE21" s="1"/>
  <c r="AF21" s="1"/>
  <c r="AG21" s="1"/>
  <c r="AH21" s="1"/>
  <c r="AI21" s="1"/>
  <c r="AJ21" s="1"/>
  <c r="AK21" s="1"/>
  <c r="AL21" s="1"/>
  <c r="AM21" s="1"/>
  <c r="AN21" s="1"/>
  <c r="B22"/>
  <c r="B45"/>
  <c r="F44"/>
  <c r="M12"/>
  <c r="Z13"/>
  <c r="AA11"/>
  <c r="S19"/>
  <c r="D21"/>
  <c r="W15"/>
  <c r="F20"/>
  <c r="X14"/>
  <c r="U18"/>
  <c r="P21"/>
  <c r="AA12"/>
  <c r="V16"/>
  <c r="J15"/>
  <c r="C22"/>
  <c r="I16"/>
  <c r="Q21"/>
  <c r="M13"/>
  <c r="N11"/>
  <c r="G19"/>
  <c r="K14"/>
  <c r="H17"/>
  <c r="R20"/>
  <c r="V17"/>
  <c r="H18"/>
  <c r="D36" l="1"/>
  <c r="D37"/>
  <c r="E37"/>
  <c r="AW38"/>
  <c r="AS37"/>
  <c r="AD22"/>
  <c r="AE22" s="1"/>
  <c r="AF22" s="1"/>
  <c r="AG22" s="1"/>
  <c r="AH22" s="1"/>
  <c r="AI22" s="1"/>
  <c r="AJ22" s="1"/>
  <c r="AK22" s="1"/>
  <c r="AL22" s="1"/>
  <c r="AM22" s="1"/>
  <c r="AN22" s="1"/>
  <c r="AC22"/>
  <c r="AR18"/>
  <c r="BF8" s="1"/>
  <c r="AR45"/>
  <c r="AR46" s="1"/>
  <c r="B23"/>
  <c r="B46"/>
  <c r="F45"/>
  <c r="AR47"/>
  <c r="AR19"/>
  <c r="N12"/>
  <c r="T19"/>
  <c r="G20"/>
  <c r="R21"/>
  <c r="N13"/>
  <c r="W17"/>
  <c r="Q22"/>
  <c r="P22"/>
  <c r="J16"/>
  <c r="AZ38"/>
  <c r="L14"/>
  <c r="V18"/>
  <c r="D22"/>
  <c r="W16"/>
  <c r="AA13"/>
  <c r="I18"/>
  <c r="H19"/>
  <c r="E21"/>
  <c r="AV18"/>
  <c r="AV37"/>
  <c r="Y14"/>
  <c r="I17"/>
  <c r="S20"/>
  <c r="K15"/>
  <c r="X15"/>
  <c r="C23"/>
  <c r="AZ19"/>
  <c r="AC23" l="1"/>
  <c r="AD23"/>
  <c r="AE23" s="1"/>
  <c r="AF23" s="1"/>
  <c r="AG23" s="1"/>
  <c r="AH23" s="1"/>
  <c r="AI23" s="1"/>
  <c r="AJ23" s="1"/>
  <c r="AK23" s="1"/>
  <c r="AL23" s="1"/>
  <c r="AM23" s="1"/>
  <c r="AN23" s="1"/>
  <c r="BA20"/>
  <c r="AS18"/>
  <c r="AW19"/>
  <c r="F46"/>
  <c r="AR20"/>
  <c r="BD20" s="1"/>
  <c r="B24"/>
  <c r="B48" s="1"/>
  <c r="B47"/>
  <c r="Q23"/>
  <c r="U19"/>
  <c r="F21"/>
  <c r="W18"/>
  <c r="X17"/>
  <c r="X16"/>
  <c r="K16"/>
  <c r="H20"/>
  <c r="T20"/>
  <c r="S21"/>
  <c r="J17"/>
  <c r="Q24"/>
  <c r="M14"/>
  <c r="D23"/>
  <c r="Z14"/>
  <c r="Y15"/>
  <c r="P23"/>
  <c r="J18"/>
  <c r="P24"/>
  <c r="R22"/>
  <c r="D24"/>
  <c r="L15"/>
  <c r="I19"/>
  <c r="E22"/>
  <c r="E38" l="1"/>
  <c r="D38"/>
  <c r="B25"/>
  <c r="AC25" s="1"/>
  <c r="AD24"/>
  <c r="AE24" s="1"/>
  <c r="AF24" s="1"/>
  <c r="AG24" s="1"/>
  <c r="AH24" s="1"/>
  <c r="AI24" s="1"/>
  <c r="AJ24" s="1"/>
  <c r="AK24" s="1"/>
  <c r="AL24" s="1"/>
  <c r="AM24" s="1"/>
  <c r="AN24" s="1"/>
  <c r="AC24"/>
  <c r="BD47"/>
  <c r="BA47"/>
  <c r="F47"/>
  <c r="N14"/>
  <c r="U20"/>
  <c r="F22"/>
  <c r="Y16"/>
  <c r="E24"/>
  <c r="Y17"/>
  <c r="V19"/>
  <c r="K17"/>
  <c r="AA14"/>
  <c r="R24"/>
  <c r="X18"/>
  <c r="S22"/>
  <c r="I20"/>
  <c r="K18"/>
  <c r="J19"/>
  <c r="G21"/>
  <c r="T21"/>
  <c r="M15"/>
  <c r="C24"/>
  <c r="Z15"/>
  <c r="E23"/>
  <c r="R23"/>
  <c r="B26" l="1"/>
  <c r="AC26" s="1"/>
  <c r="AD25"/>
  <c r="AE25" s="1"/>
  <c r="AF25" s="1"/>
  <c r="AG25" s="1"/>
  <c r="AH25" s="1"/>
  <c r="AI25" s="1"/>
  <c r="AJ25" s="1"/>
  <c r="AK25" s="1"/>
  <c r="AL25" s="1"/>
  <c r="AM25" s="1"/>
  <c r="AN25" s="1"/>
  <c r="B49"/>
  <c r="E39"/>
  <c r="D39"/>
  <c r="F48"/>
  <c r="S23"/>
  <c r="W19"/>
  <c r="Y18"/>
  <c r="Z17"/>
  <c r="G22"/>
  <c r="S24"/>
  <c r="M16"/>
  <c r="Z16"/>
  <c r="C25"/>
  <c r="V20"/>
  <c r="J20"/>
  <c r="P26"/>
  <c r="P25"/>
  <c r="L18"/>
  <c r="D26"/>
  <c r="N15"/>
  <c r="Q25"/>
  <c r="F24"/>
  <c r="F23"/>
  <c r="D25"/>
  <c r="K19"/>
  <c r="AA15"/>
  <c r="H21"/>
  <c r="C26"/>
  <c r="T22"/>
  <c r="L17"/>
  <c r="U21"/>
  <c r="B50" l="1"/>
  <c r="D40"/>
  <c r="E40"/>
  <c r="AD26"/>
  <c r="AE26" s="1"/>
  <c r="AF26" s="1"/>
  <c r="AG26" s="1"/>
  <c r="AH26" s="1"/>
  <c r="AI26" s="1"/>
  <c r="AJ26" s="1"/>
  <c r="AK26" s="1"/>
  <c r="AL26" s="1"/>
  <c r="AM26" s="1"/>
  <c r="AN26" s="1"/>
  <c r="B27"/>
  <c r="F49"/>
  <c r="E41"/>
  <c r="AD27"/>
  <c r="AE27" s="1"/>
  <c r="AF27" s="1"/>
  <c r="AG27" s="1"/>
  <c r="AH27" s="1"/>
  <c r="AI27" s="1"/>
  <c r="AJ27" s="1"/>
  <c r="AK27" s="1"/>
  <c r="AL27" s="1"/>
  <c r="AM27" s="1"/>
  <c r="AN27" s="1"/>
  <c r="AR22"/>
  <c r="Z18"/>
  <c r="G24"/>
  <c r="M18"/>
  <c r="V21"/>
  <c r="T23"/>
  <c r="W20"/>
  <c r="E26"/>
  <c r="T24"/>
  <c r="H22"/>
  <c r="L19"/>
  <c r="X19"/>
  <c r="AA17"/>
  <c r="K20"/>
  <c r="U22"/>
  <c r="AV22"/>
  <c r="I21"/>
  <c r="AA16"/>
  <c r="M17"/>
  <c r="G23"/>
  <c r="Q26"/>
  <c r="R25"/>
  <c r="N16"/>
  <c r="E25"/>
  <c r="B51" l="1"/>
  <c r="AC27"/>
  <c r="AR49"/>
  <c r="AR50" s="1"/>
  <c r="AR51" s="1"/>
  <c r="F50"/>
  <c r="D42"/>
  <c r="D41"/>
  <c r="E42"/>
  <c r="AW42"/>
  <c r="AS22"/>
  <c r="BA24"/>
  <c r="AW23"/>
  <c r="F51"/>
  <c r="BF9"/>
  <c r="AR23"/>
  <c r="W21"/>
  <c r="AA18"/>
  <c r="P27"/>
  <c r="S25"/>
  <c r="Y19"/>
  <c r="N17"/>
  <c r="AZ23"/>
  <c r="V22"/>
  <c r="H23"/>
  <c r="D27"/>
  <c r="I22"/>
  <c r="N18"/>
  <c r="X20"/>
  <c r="C27"/>
  <c r="U24"/>
  <c r="J21"/>
  <c r="F26"/>
  <c r="U23"/>
  <c r="L20"/>
  <c r="F25"/>
  <c r="R26"/>
  <c r="Q27"/>
  <c r="H24"/>
  <c r="AZ42"/>
  <c r="M19"/>
  <c r="D43" l="1"/>
  <c r="AS41"/>
  <c r="BA51"/>
  <c r="BD51"/>
  <c r="AR24"/>
  <c r="BD24" s="1"/>
  <c r="S26"/>
  <c r="J22"/>
  <c r="W22"/>
  <c r="V24"/>
  <c r="AV41"/>
  <c r="I23"/>
  <c r="G26"/>
  <c r="I24"/>
  <c r="Y20"/>
  <c r="R27"/>
  <c r="X21"/>
  <c r="G25"/>
  <c r="E27"/>
  <c r="V23"/>
  <c r="Z19"/>
  <c r="N19"/>
  <c r="M20"/>
  <c r="K21"/>
  <c r="T25"/>
  <c r="E43" l="1"/>
  <c r="D44"/>
  <c r="T26"/>
  <c r="Y21"/>
  <c r="K22"/>
  <c r="H26"/>
  <c r="Z20"/>
  <c r="U25"/>
  <c r="AA19"/>
  <c r="L21"/>
  <c r="F27"/>
  <c r="W23"/>
  <c r="N20"/>
  <c r="W24"/>
  <c r="J23"/>
  <c r="H25"/>
  <c r="S27"/>
  <c r="X22"/>
  <c r="J24"/>
  <c r="E44" l="1"/>
  <c r="U26"/>
  <c r="X23"/>
  <c r="AA20"/>
  <c r="M21"/>
  <c r="G27"/>
  <c r="X24"/>
  <c r="K24"/>
  <c r="I25"/>
  <c r="I26"/>
  <c r="T27"/>
  <c r="K23"/>
  <c r="Z21"/>
  <c r="V25"/>
  <c r="Y22"/>
  <c r="L22"/>
  <c r="E45" l="1"/>
  <c r="D45"/>
  <c r="Z22"/>
  <c r="Y24"/>
  <c r="H27"/>
  <c r="N21"/>
  <c r="L24"/>
  <c r="L23"/>
  <c r="U27"/>
  <c r="J26"/>
  <c r="AA21"/>
  <c r="W25"/>
  <c r="V26"/>
  <c r="Y23"/>
  <c r="M22"/>
  <c r="J25"/>
  <c r="E46" l="1"/>
  <c r="AW46" s="1"/>
  <c r="D46"/>
  <c r="AV45"/>
  <c r="N22"/>
  <c r="V27"/>
  <c r="Z24"/>
  <c r="AA22"/>
  <c r="M24"/>
  <c r="I27"/>
  <c r="Z23"/>
  <c r="AZ46"/>
  <c r="K26"/>
  <c r="X25"/>
  <c r="M23"/>
  <c r="W26"/>
  <c r="K25"/>
  <c r="D47" l="1"/>
  <c r="E47"/>
  <c r="E48"/>
  <c r="D48"/>
  <c r="AS45"/>
  <c r="X26"/>
  <c r="L26"/>
  <c r="N23"/>
  <c r="Y25"/>
  <c r="L25"/>
  <c r="AA24"/>
  <c r="W27"/>
  <c r="N24"/>
  <c r="J27"/>
  <c r="AA23"/>
  <c r="Z25"/>
  <c r="Y26"/>
  <c r="M26"/>
  <c r="M25"/>
  <c r="X27"/>
  <c r="K27"/>
  <c r="D49" l="1"/>
  <c r="D50"/>
  <c r="E49"/>
  <c r="N25"/>
  <c r="N26"/>
  <c r="Z26"/>
  <c r="Y27"/>
  <c r="L27"/>
  <c r="AA25"/>
  <c r="E50" l="1"/>
  <c r="AA26"/>
  <c r="M27"/>
  <c r="Z27"/>
  <c r="E51" l="1"/>
  <c r="D51"/>
  <c r="N27"/>
  <c r="AA27"/>
  <c r="AW50" l="1"/>
  <c r="AS49"/>
  <c r="AV49"/>
  <c r="AZ50"/>
</calcChain>
</file>

<file path=xl/comments1.xml><?xml version="1.0" encoding="utf-8"?>
<comments xmlns="http://schemas.openxmlformats.org/spreadsheetml/2006/main">
  <authors>
    <author>Alexander Young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80 for a standard board
40 for a board with good thermal performance
</t>
        </r>
      </text>
    </comment>
    <comment ref="D23" authorId="0">
      <text>
        <r>
          <rPr>
            <sz val="9"/>
            <color indexed="81"/>
            <rFont val="Tahoma"/>
            <family val="2"/>
          </rPr>
          <t>Can be calculated from Vf at 150C and 25C
(Vf@150 - Vf@25)/125</t>
        </r>
      </text>
    </comment>
  </commentList>
</comments>
</file>

<file path=xl/sharedStrings.xml><?xml version="1.0" encoding="utf-8"?>
<sst xmlns="http://schemas.openxmlformats.org/spreadsheetml/2006/main" count="196" uniqueCount="79">
  <si>
    <t>Secondary Side Synchronous Rectifier Losses</t>
  </si>
  <si>
    <t>Switching Frequency</t>
  </si>
  <si>
    <t>Drive Voltage</t>
  </si>
  <si>
    <t>Qgd</t>
  </si>
  <si>
    <t>kHz</t>
  </si>
  <si>
    <t>V</t>
  </si>
  <si>
    <r>
      <t>m</t>
    </r>
    <r>
      <rPr>
        <sz val="11"/>
        <color theme="1"/>
        <rFont val="Calibri"/>
        <family val="2"/>
      </rPr>
      <t>Ω</t>
    </r>
  </si>
  <si>
    <t>nC</t>
  </si>
  <si>
    <t>Equation</t>
  </si>
  <si>
    <t>Turns Ratio Pri:Sec</t>
  </si>
  <si>
    <t>Calculate 20 steps to graph</t>
  </si>
  <si>
    <t>Part</t>
  </si>
  <si>
    <t>Name</t>
  </si>
  <si>
    <t>NTMFS5C404NL</t>
  </si>
  <si>
    <t>NTMFS5C410NL</t>
  </si>
  <si>
    <t>NTMFS5C442NL</t>
  </si>
  <si>
    <t>Show division of losses for 5 steps</t>
  </si>
  <si>
    <t>Cond</t>
  </si>
  <si>
    <t>Drive</t>
  </si>
  <si>
    <t>Qoss</t>
  </si>
  <si>
    <t>Ambient Temperature</t>
  </si>
  <si>
    <t>Initial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</si>
  <si>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</si>
  <si>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</si>
  <si>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</si>
  <si>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</si>
  <si>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</si>
  <si>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</si>
  <si>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</si>
  <si>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</si>
  <si>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</si>
  <si>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</si>
  <si>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Temperautre Graph</t>
  </si>
  <si>
    <t>Part Name</t>
  </si>
  <si>
    <t>NTMFS5C450NL</t>
  </si>
  <si>
    <t>NTMFS5C423NL</t>
  </si>
  <si>
    <t>NTMFS5C604NL</t>
  </si>
  <si>
    <t>NTMFS5C612NL</t>
  </si>
  <si>
    <t>NTMFS5C646NL</t>
  </si>
  <si>
    <t>NTMFS5C670NL</t>
  </si>
  <si>
    <t>Rdson (mΩ) @ Vgs =</t>
  </si>
  <si>
    <t>Qgtot (nC) @Vgs =</t>
  </si>
  <si>
    <r>
      <t>Rdson Temperature Coefficient @ 150</t>
    </r>
    <r>
      <rPr>
        <sz val="11"/>
        <color theme="1"/>
        <rFont val="Arial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</si>
  <si>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Rdson @ Drive Voltage</t>
  </si>
  <si>
    <t>Rdson Temp Coefficient @ 150°C</t>
  </si>
  <si>
    <t>Qgd (nC) @ 4.5V</t>
  </si>
  <si>
    <t>--</t>
  </si>
  <si>
    <t>Coss (pF) @ Vds=</t>
  </si>
  <si>
    <t>Qoss (nC) @ Vds=</t>
  </si>
  <si>
    <t>Vgp</t>
  </si>
  <si>
    <t>Vbr (V)</t>
  </si>
  <si>
    <t>°C</t>
  </si>
  <si>
    <t>°C/W</t>
  </si>
  <si>
    <t>Qgtot @ Drive Voltage</t>
  </si>
  <si>
    <r>
      <t>Board R</t>
    </r>
    <r>
      <rPr>
        <sz val="11"/>
        <color theme="1"/>
        <rFont val="Calibri"/>
        <family val="2"/>
      </rPr>
      <t>θ</t>
    </r>
    <r>
      <rPr>
        <sz val="11"/>
        <color theme="1"/>
        <rFont val="Calibri"/>
        <family val="2"/>
        <scheme val="minor"/>
      </rPr>
      <t>Ja</t>
    </r>
  </si>
  <si>
    <t>ID (A)</t>
  </si>
  <si>
    <t>Plot Data</t>
  </si>
  <si>
    <t>NTMFS5C430NL</t>
  </si>
  <si>
    <t>Vsd @ ID=</t>
  </si>
  <si>
    <t>TempCoeff</t>
  </si>
  <si>
    <t>Vf</t>
  </si>
  <si>
    <t>Dead Time</t>
  </si>
  <si>
    <t>ns</t>
  </si>
  <si>
    <t>Power losses = 1/2 I^2 Rdson + 1/2 Vdrain Qoss f +(Qg-Qgd)Vdrive f+Vf I tdead f</t>
  </si>
  <si>
    <t>Vf Temperature Coefficient</t>
  </si>
  <si>
    <t>mV/°C</t>
  </si>
  <si>
    <t>Primary Voltage</t>
  </si>
  <si>
    <t>Max Output Current</t>
  </si>
  <si>
    <t>Duty Cycle</t>
  </si>
  <si>
    <t>%</t>
  </si>
  <si>
    <t>A</t>
  </si>
  <si>
    <t>Instructions</t>
  </si>
  <si>
    <t>Fill in the orange boxes with the power supply</t>
  </si>
  <si>
    <t>parameters.  The dark orange are the more critial</t>
  </si>
  <si>
    <t>parameters.</t>
  </si>
  <si>
    <t>Select the ON Semiconductor parts in the green</t>
  </si>
  <si>
    <t>boxes and the desired drive voltage</t>
  </si>
  <si>
    <t>Fill in the purple boxes with a competitor's</t>
  </si>
  <si>
    <t>datasheet values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</si>
</sst>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applyFill="1"/>
    <xf numFmtId="0" fontId="0" fillId="0" borderId="1" xfId="0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2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5" xfId="0" quotePrefix="1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Fill="1" applyBorder="1" applyAlignment="1"/>
    <xf numFmtId="1" fontId="0" fillId="0" borderId="8" xfId="0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4" fillId="6" borderId="0" xfId="0" applyFont="1" applyFill="1"/>
    <xf numFmtId="0" fontId="0" fillId="6" borderId="0" xfId="0" applyFill="1"/>
    <xf numFmtId="0" fontId="2" fillId="6" borderId="0" xfId="0" applyFont="1" applyFill="1"/>
    <xf numFmtId="2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Alignme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6" borderId="0" xfId="0" applyFont="1" applyFill="1"/>
    <xf numFmtId="164" fontId="0" fillId="6" borderId="0" xfId="0" applyNumberFormat="1" applyFill="1"/>
    <xf numFmtId="0" fontId="0" fillId="8" borderId="15" xfId="0" applyFill="1" applyBorder="1"/>
    <xf numFmtId="0" fontId="0" fillId="8" borderId="0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2" xfId="0" applyNumberFormat="1" applyFill="1" applyBorder="1" applyAlignment="1" applyProtection="1">
      <alignment horizontal="center"/>
      <protection locked="0"/>
    </xf>
    <xf numFmtId="0" fontId="0" fillId="5" borderId="3" xfId="0" applyNumberFormat="1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protection locked="0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With Self Heating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Sheet2!$AS$32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Sheet2!$AS$33:$AS$51</c:f>
              <c:numCache>
                <c:formatCode>General</c:formatCode>
                <c:ptCount val="19"/>
                <c:pt idx="0">
                  <c:v>0</c:v>
                </c:pt>
                <c:pt idx="4">
                  <c:v>1.7400591836071726E-2</c:v>
                </c:pt>
                <c:pt idx="8">
                  <c:v>7.1222948779596285E-2</c:v>
                </c:pt>
                <c:pt idx="12">
                  <c:v>0.16641213306227992</c:v>
                </c:pt>
                <c:pt idx="16">
                  <c:v>0.3122464138772868</c:v>
                </c:pt>
              </c:numCache>
            </c:numRef>
          </c:val>
        </c:ser>
        <c:ser>
          <c:idx val="1"/>
          <c:order val="1"/>
          <c:tx>
            <c:strRef>
              <c:f>Sheet2!$AT$32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Sheet2!$AT$33:$AT$51</c:f>
              <c:numCache>
                <c:formatCode>General</c:formatCode>
                <c:ptCount val="19"/>
                <c:pt idx="0">
                  <c:v>7.4450696400000002E-2</c:v>
                </c:pt>
                <c:pt idx="4">
                  <c:v>7.4450696400000002E-2</c:v>
                </c:pt>
                <c:pt idx="8">
                  <c:v>7.4450696400000002E-2</c:v>
                </c:pt>
                <c:pt idx="12">
                  <c:v>7.4450696400000002E-2</c:v>
                </c:pt>
                <c:pt idx="16">
                  <c:v>7.4450696400000002E-2</c:v>
                </c:pt>
              </c:numCache>
            </c:numRef>
          </c:val>
        </c:ser>
        <c:ser>
          <c:idx val="2"/>
          <c:order val="2"/>
          <c:tx>
            <c:strRef>
              <c:f>Sheet2!$AU$32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Sheet2!$AU$33:$AU$51</c:f>
              <c:numCache>
                <c:formatCode>General</c:formatCode>
                <c:ptCount val="19"/>
                <c:pt idx="0">
                  <c:v>4.3813636363636367E-2</c:v>
                </c:pt>
                <c:pt idx="4">
                  <c:v>4.3813636363636367E-2</c:v>
                </c:pt>
                <c:pt idx="8">
                  <c:v>4.3813636363636367E-2</c:v>
                </c:pt>
                <c:pt idx="12">
                  <c:v>4.3813636363636367E-2</c:v>
                </c:pt>
                <c:pt idx="16">
                  <c:v>4.3813636363636367E-2</c:v>
                </c:pt>
              </c:numCache>
            </c:numRef>
          </c:val>
        </c:ser>
        <c:ser>
          <c:idx val="3"/>
          <c:order val="3"/>
          <c:tx>
            <c:strRef>
              <c:f>Sheet2!$AW$32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rgbClr val="C0504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Sheet2!$AW$33:$AW$51</c:f>
              <c:numCache>
                <c:formatCode>General</c:formatCode>
                <c:ptCount val="19"/>
                <c:pt idx="1">
                  <c:v>0</c:v>
                </c:pt>
                <c:pt idx="5">
                  <c:v>2.3788075857769733E-2</c:v>
                </c:pt>
                <c:pt idx="9">
                  <c:v>9.8122367628972237E-2</c:v>
                </c:pt>
                <c:pt idx="13">
                  <c:v>0.23242230737536557</c:v>
                </c:pt>
                <c:pt idx="17">
                  <c:v>0.44544582375088315</c:v>
                </c:pt>
              </c:numCache>
            </c:numRef>
          </c:val>
        </c:ser>
        <c:ser>
          <c:idx val="4"/>
          <c:order val="4"/>
          <c:tx>
            <c:strRef>
              <c:f>Sheet2!$AX$32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Sheet2!$AX$33:$AX$51</c:f>
              <c:numCache>
                <c:formatCode>General</c:formatCode>
                <c:ptCount val="19"/>
                <c:pt idx="1">
                  <c:v>4.8882823919999999E-2</c:v>
                </c:pt>
                <c:pt idx="5">
                  <c:v>4.8882823919999999E-2</c:v>
                </c:pt>
                <c:pt idx="9">
                  <c:v>4.8882823919999999E-2</c:v>
                </c:pt>
                <c:pt idx="13">
                  <c:v>4.8882823919999999E-2</c:v>
                </c:pt>
                <c:pt idx="17">
                  <c:v>4.8882823919999999E-2</c:v>
                </c:pt>
              </c:numCache>
            </c:numRef>
          </c:val>
        </c:ser>
        <c:ser>
          <c:idx val="5"/>
          <c:order val="5"/>
          <c:tx>
            <c:strRef>
              <c:f>Sheet2!$AY$32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9BBB59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Sheet2!$AY$33:$AY$51</c:f>
              <c:numCache>
                <c:formatCode>General</c:formatCode>
                <c:ptCount val="19"/>
                <c:pt idx="1">
                  <c:v>3.1096636363636368E-2</c:v>
                </c:pt>
                <c:pt idx="5">
                  <c:v>3.1096636363636368E-2</c:v>
                </c:pt>
                <c:pt idx="9">
                  <c:v>3.1096636363636368E-2</c:v>
                </c:pt>
                <c:pt idx="13">
                  <c:v>3.1096636363636368E-2</c:v>
                </c:pt>
                <c:pt idx="17">
                  <c:v>3.1096636363636368E-2</c:v>
                </c:pt>
              </c:numCache>
            </c:numRef>
          </c:val>
        </c:ser>
        <c:ser>
          <c:idx val="6"/>
          <c:order val="6"/>
          <c:tx>
            <c:strRef>
              <c:f>Sheet2!$BA$32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rgbClr val="C0504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Sheet2!$BA$33:$BA$51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Sheet2!$BB$32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Sheet2!$BB$33:$BB$51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Sheet2!$BC$32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9BBB59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Sheet2!$BC$33:$BC$51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Sheet2!$AV$32</c:f>
              <c:strCache>
                <c:ptCount val="1"/>
                <c:pt idx="0">
                  <c:v>Vf</c:v>
                </c:pt>
              </c:strCache>
            </c:strRef>
          </c:tx>
          <c:spPr>
            <a:solidFill>
              <a:schemeClr val="accent4"/>
            </a:solidFill>
          </c:spPr>
          <c:val>
            <c:numRef>
              <c:f>Sheet2!$AV$33:$AV$51</c:f>
              <c:numCache>
                <c:formatCode>General</c:formatCode>
                <c:ptCount val="19"/>
                <c:pt idx="0">
                  <c:v>0</c:v>
                </c:pt>
                <c:pt idx="4">
                  <c:v>5.4805528026124596E-3</c:v>
                </c:pt>
                <c:pt idx="8">
                  <c:v>1.0999423549074345E-2</c:v>
                </c:pt>
                <c:pt idx="12">
                  <c:v>1.6378511407361417E-2</c:v>
                </c:pt>
                <c:pt idx="16">
                  <c:v>2.1387598770312394E-2</c:v>
                </c:pt>
              </c:numCache>
            </c:numRef>
          </c:val>
        </c:ser>
        <c:ser>
          <c:idx val="11"/>
          <c:order val="11"/>
          <c:tx>
            <c:strRef>
              <c:f>Sheet2!$AZ$32</c:f>
              <c:strCache>
                <c:ptCount val="1"/>
                <c:pt idx="0">
                  <c:v>Vf</c:v>
                </c:pt>
              </c:strCache>
            </c:strRef>
          </c:tx>
          <c:spPr>
            <a:solidFill>
              <a:srgbClr val="8064A2"/>
            </a:solidFill>
          </c:spPr>
          <c:val>
            <c:numRef>
              <c:f>Sheet2!$AZ$33:$AZ$51</c:f>
              <c:numCache>
                <c:formatCode>General</c:formatCode>
                <c:ptCount val="19"/>
                <c:pt idx="1">
                  <c:v>0</c:v>
                </c:pt>
                <c:pt idx="5">
                  <c:v>5.5861511735868716E-3</c:v>
                </c:pt>
                <c:pt idx="9">
                  <c:v>1.1160739215515188E-2</c:v>
                </c:pt>
                <c:pt idx="13">
                  <c:v>1.6465876553581411E-2</c:v>
                </c:pt>
                <c:pt idx="17">
                  <c:v>2.1137725658220259E-2</c:v>
                </c:pt>
              </c:numCache>
            </c:numRef>
          </c:val>
        </c:ser>
        <c:ser>
          <c:idx val="12"/>
          <c:order val="12"/>
          <c:tx>
            <c:strRef>
              <c:f>Sheet2!$BD$32</c:f>
              <c:strCache>
                <c:ptCount val="1"/>
                <c:pt idx="0">
                  <c:v>Vf</c:v>
                </c:pt>
              </c:strCache>
            </c:strRef>
          </c:tx>
          <c:spPr>
            <a:solidFill>
              <a:srgbClr val="8064A2"/>
            </a:solidFill>
          </c:spPr>
          <c:val>
            <c:numRef>
              <c:f>Sheet2!$BD$33:$BD$51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gapWidth val="16"/>
        <c:overlap val="100"/>
        <c:axId val="94494080"/>
        <c:axId val="95163904"/>
      </c:barChart>
      <c:barChart>
        <c:barDir val="col"/>
        <c:grouping val="stacked"/>
        <c:ser>
          <c:idx val="9"/>
          <c:order val="9"/>
          <c:cat>
            <c:strRef>
              <c:f>Sheet2!$BF$5:$BF$9</c:f>
              <c:strCache>
                <c:ptCount val="5"/>
                <c:pt idx="0">
                  <c:v>0 A</c:v>
                </c:pt>
                <c:pt idx="1">
                  <c:v>5 A</c:v>
                </c:pt>
                <c:pt idx="2">
                  <c:v>10 A</c:v>
                </c:pt>
                <c:pt idx="3">
                  <c:v>15 A</c:v>
                </c:pt>
                <c:pt idx="4">
                  <c:v>20 A</c:v>
                </c:pt>
              </c:strCache>
            </c:strRef>
          </c:cat>
          <c:val>
            <c:numRef>
              <c:f>Sheet2!$BG$5:$BG$9</c:f>
              <c:numCache>
                <c:formatCode>General</c:formatCode>
                <c:ptCount val="5"/>
              </c:numCache>
            </c:numRef>
          </c:val>
        </c:ser>
        <c:gapWidth val="0"/>
        <c:overlap val="100"/>
        <c:axId val="192996096"/>
        <c:axId val="101291904"/>
      </c:barChart>
      <c:catAx>
        <c:axId val="94494080"/>
        <c:scaling>
          <c:orientation val="minMax"/>
        </c:scaling>
        <c:axPos val="b"/>
        <c:numFmt formatCode="General" sourceLinked="1"/>
        <c:majorTickMark val="cross"/>
        <c:minorTickMark val="in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5163904"/>
        <c:crosses val="autoZero"/>
        <c:auto val="1"/>
        <c:lblAlgn val="ctr"/>
        <c:lblOffset val="100"/>
        <c:tickLblSkip val="1"/>
        <c:tickMarkSkip val="4"/>
      </c:catAx>
      <c:valAx>
        <c:axId val="951639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1" i="0" baseline="0"/>
                  <a:t>Losses (W)</a:t>
                </a:r>
              </a:p>
            </c:rich>
          </c:tx>
          <c:layout/>
        </c:title>
        <c:numFmt formatCode="General" sourceLinked="1"/>
        <c:tickLblPos val="nextTo"/>
        <c:crossAx val="94494080"/>
        <c:crosses val="autoZero"/>
        <c:crossBetween val="between"/>
      </c:valAx>
      <c:valAx>
        <c:axId val="101291904"/>
        <c:scaling>
          <c:orientation val="minMax"/>
        </c:scaling>
        <c:delete val="1"/>
        <c:axPos val="r"/>
        <c:numFmt formatCode="General" sourceLinked="1"/>
        <c:majorTickMark val="cross"/>
        <c:tickLblPos val="none"/>
        <c:crossAx val="192996096"/>
        <c:crosses val="max"/>
        <c:crossBetween val="between"/>
      </c:valAx>
      <c:catAx>
        <c:axId val="1929960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101291904"/>
        <c:crossesAt val="1.0000000000000041E-3"/>
        <c:auto val="1"/>
        <c:lblAlgn val="ctr"/>
        <c:lblOffset val="100"/>
      </c:cat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30413035870516175"/>
          <c:y val="7.1759259259259259E-2"/>
          <c:w val="0.38341010498687694"/>
          <c:h val="4.1858595800524936E-2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Synchronous Rectifier</a:t>
            </a:r>
            <a:r>
              <a:rPr lang="en-US" baseline="0"/>
              <a:t> Losses</a:t>
            </a:r>
          </a:p>
          <a:p>
            <a:pPr>
              <a:defRPr/>
            </a:pPr>
            <a:r>
              <a:rPr lang="en-US" sz="1100" baseline="0"/>
              <a:t>With Self Heating</a:t>
            </a:r>
            <a:endParaRPr lang="en-US" sz="1100"/>
          </a:p>
        </c:rich>
      </c:tx>
      <c:layout>
        <c:manualLayout>
          <c:xMode val="edge"/>
          <c:yMode val="edge"/>
          <c:x val="0.29928961748633875"/>
          <c:y val="0"/>
        </c:manualLayout>
      </c:layout>
    </c:title>
    <c:plotArea>
      <c:layout/>
      <c:scatterChart>
        <c:scatterStyle val="smoothMarker"/>
        <c:ser>
          <c:idx val="0"/>
          <c:order val="0"/>
          <c:tx>
            <c:strRef>
              <c:f>Calculator!$B$15</c:f>
              <c:strCache>
                <c:ptCount val="1"/>
                <c:pt idx="0">
                  <c:v>NTMFS5C430NL</c:v>
                </c:pt>
              </c:strCache>
            </c:strRef>
          </c:tx>
          <c:marker>
            <c:symbol val="none"/>
          </c:marker>
          <c:xVal>
            <c:numRef>
              <c:f>Sheet2!$B$7:$B$27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Sheet2!$N$7:$N$27</c:f>
              <c:numCache>
                <c:formatCode>General</c:formatCode>
                <c:ptCount val="21"/>
                <c:pt idx="0">
                  <c:v>0.11826433276363638</c:v>
                </c:pt>
                <c:pt idx="1">
                  <c:v>0.12012998971790512</c:v>
                </c:pt>
                <c:pt idx="2">
                  <c:v>0.12338613331661065</c:v>
                </c:pt>
                <c:pt idx="3">
                  <c:v>0.12804026115917727</c:v>
                </c:pt>
                <c:pt idx="4">
                  <c:v>0.13410445624081274</c:v>
                </c:pt>
                <c:pt idx="5">
                  <c:v>0.14159547740232054</c:v>
                </c:pt>
                <c:pt idx="6">
                  <c:v>0.15053488884004065</c:v>
                </c:pt>
                <c:pt idx="7">
                  <c:v>0.16094923061203881</c:v>
                </c:pt>
                <c:pt idx="8">
                  <c:v>0.17287023273798838</c:v>
                </c:pt>
                <c:pt idx="9">
                  <c:v>0.18630955674382702</c:v>
                </c:pt>
                <c:pt idx="10">
                  <c:v>0.20138670509230699</c:v>
                </c:pt>
                <c:pt idx="11">
                  <c:v>0.21807419463047947</c:v>
                </c:pt>
                <c:pt idx="12">
                  <c:v>0.23645318169402543</c:v>
                </c:pt>
                <c:pt idx="13">
                  <c:v>0.25658636465775775</c:v>
                </c:pt>
                <c:pt idx="14">
                  <c:v>0.27854408160401922</c:v>
                </c:pt>
                <c:pt idx="15">
                  <c:v>0.30240497723327775</c:v>
                </c:pt>
                <c:pt idx="16">
                  <c:v>0.32825677091521033</c:v>
                </c:pt>
                <c:pt idx="17">
                  <c:v>0.35619714068800784</c:v>
                </c:pt>
                <c:pt idx="18">
                  <c:v>0.3863347408746699</c:v>
                </c:pt>
                <c:pt idx="19">
                  <c:v>0.41879037444049144</c:v>
                </c:pt>
                <c:pt idx="20">
                  <c:v>0.4536983454112356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Calculator!$C$15</c:f>
              <c:strCache>
                <c:ptCount val="1"/>
                <c:pt idx="0">
                  <c:v>NTMFS5C423NL</c:v>
                </c:pt>
              </c:strCache>
            </c:strRef>
          </c:tx>
          <c:marker>
            <c:symbol val="none"/>
          </c:marker>
          <c:xVal>
            <c:numRef>
              <c:f>Sheet2!$B$7:$B$27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Sheet2!$AA$7:$AA$27</c:f>
              <c:numCache>
                <c:formatCode>General</c:formatCode>
                <c:ptCount val="21"/>
                <c:pt idx="0">
                  <c:v>7.9979460283636367E-2</c:v>
                </c:pt>
                <c:pt idx="1">
                  <c:v>8.211836479497063E-2</c:v>
                </c:pt>
                <c:pt idx="2">
                  <c:v>8.6152285412172763E-2</c:v>
                </c:pt>
                <c:pt idx="3">
                  <c:v>9.2094867645968193E-2</c:v>
                </c:pt>
                <c:pt idx="4">
                  <c:v>9.9968328089614672E-2</c:v>
                </c:pt>
                <c:pt idx="5">
                  <c:v>0.10980368731499297</c:v>
                </c:pt>
                <c:pt idx="6">
                  <c:v>0.12164110425859971</c:v>
                </c:pt>
                <c:pt idx="7">
                  <c:v>0.13553031903322954</c:v>
                </c:pt>
                <c:pt idx="8">
                  <c:v>0.15153121354555643</c:v>
                </c:pt>
                <c:pt idx="9">
                  <c:v>0.16971450206960678</c:v>
                </c:pt>
                <c:pt idx="10">
                  <c:v>0.19016256712812377</c:v>
                </c:pt>
                <c:pt idx="11">
                  <c:v>0.21297045979788637</c:v>
                </c:pt>
                <c:pt idx="12">
                  <c:v>0.23824708804183151</c:v>
                </c:pt>
                <c:pt idx="13">
                  <c:v>0.26611662208209236</c:v>
                </c:pt>
                <c:pt idx="14">
                  <c:v>0.2967201524201778</c:v>
                </c:pt>
                <c:pt idx="15">
                  <c:v>0.33021764421258332</c:v>
                </c:pt>
                <c:pt idx="16">
                  <c:v>0.36679024174838554</c:v>
                </c:pt>
                <c:pt idx="17">
                  <c:v>0.40664298930647857</c:v>
                </c:pt>
                <c:pt idx="18">
                  <c:v>0.45000805042669251</c:v>
                </c:pt>
                <c:pt idx="19">
                  <c:v>0.49714852758265332</c:v>
                </c:pt>
                <c:pt idx="20">
                  <c:v>0.54836300969273977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Calculator!$D$15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Sheet2!$B$7:$B$27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Sheet2!$AN$7:$AN$27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201012736"/>
        <c:axId val="201014656"/>
      </c:scatterChart>
      <c:valAx>
        <c:axId val="201012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</a:t>
                </a:r>
                <a:r>
                  <a:rPr lang="en-US" baseline="0"/>
                  <a:t> Current (A)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201014656"/>
        <c:crosses val="autoZero"/>
        <c:crossBetween val="midCat"/>
      </c:valAx>
      <c:valAx>
        <c:axId val="201014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Losses</a:t>
                </a:r>
                <a:r>
                  <a:rPr lang="en-US" baseline="0"/>
                  <a:t> (W)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201012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03703225621391"/>
          <c:y val="0.11840478273549164"/>
          <c:w val="0.71729629629629665"/>
          <c:h val="5.0150432584815781E-2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Synchronous Rectifier</a:t>
            </a:r>
            <a:r>
              <a:rPr lang="en-US" baseline="0"/>
              <a:t> Temperature</a:t>
            </a:r>
          </a:p>
          <a:p>
            <a:pPr>
              <a:defRPr/>
            </a:pPr>
            <a:r>
              <a:rPr lang="en-US" sz="1100" baseline="0"/>
              <a:t>With Self Heating</a:t>
            </a:r>
            <a:endParaRPr lang="en-US" sz="1100"/>
          </a:p>
        </c:rich>
      </c:tx>
      <c:layout>
        <c:manualLayout>
          <c:xMode val="edge"/>
          <c:yMode val="edge"/>
          <c:x val="0.29928961748633875"/>
          <c:y val="0"/>
        </c:manualLayout>
      </c:layout>
    </c:title>
    <c:plotArea>
      <c:layout/>
      <c:scatterChart>
        <c:scatterStyle val="smoothMarker"/>
        <c:ser>
          <c:idx val="0"/>
          <c:order val="0"/>
          <c:tx>
            <c:strRef>
              <c:f>Calculator!$B$15</c:f>
              <c:strCache>
                <c:ptCount val="1"/>
                <c:pt idx="0">
                  <c:v>NTMFS5C430NL</c:v>
                </c:pt>
              </c:strCache>
            </c:strRef>
          </c:tx>
          <c:marker>
            <c:symbol val="none"/>
          </c:marker>
          <c:xVal>
            <c:numRef>
              <c:f>Sheet2!$B$31:$B$51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Sheet2!$D$31:$D$51</c:f>
              <c:numCache>
                <c:formatCode>General</c:formatCode>
                <c:ptCount val="21"/>
                <c:pt idx="0">
                  <c:v>50</c:v>
                </c:pt>
                <c:pt idx="1">
                  <c:v>50.149252556341501</c:v>
                </c:pt>
                <c:pt idx="2">
                  <c:v>50.409744044237939</c:v>
                </c:pt>
                <c:pt idx="3">
                  <c:v>50.782074271643275</c:v>
                </c:pt>
                <c:pt idx="4">
                  <c:v>51.267209878174107</c:v>
                </c:pt>
                <c:pt idx="5">
                  <c:v>51.866491571094734</c:v>
                </c:pt>
                <c:pt idx="6">
                  <c:v>52.581644486112346</c:v>
                </c:pt>
                <c:pt idx="7">
                  <c:v>53.414791827872193</c:v>
                </c:pt>
                <c:pt idx="8">
                  <c:v>54.368471997948163</c:v>
                </c:pt>
                <c:pt idx="9">
                  <c:v>55.340219310473231</c:v>
                </c:pt>
                <c:pt idx="10">
                  <c:v>56.649789786293631</c:v>
                </c:pt>
                <c:pt idx="11">
                  <c:v>57.984788949347333</c:v>
                </c:pt>
                <c:pt idx="12">
                  <c:v>59.455107914430414</c:v>
                </c:pt>
                <c:pt idx="13">
                  <c:v>61.065762551525907</c:v>
                </c:pt>
                <c:pt idx="14">
                  <c:v>62.822379907212849</c:v>
                </c:pt>
                <c:pt idx="15">
                  <c:v>64.731251557496961</c:v>
                </c:pt>
                <c:pt idx="16">
                  <c:v>66.799395051843362</c:v>
                </c:pt>
                <c:pt idx="17">
                  <c:v>69.034624632961965</c:v>
                </c:pt>
                <c:pt idx="18">
                  <c:v>71.445632645675204</c:v>
                </c:pt>
                <c:pt idx="19">
                  <c:v>74.042083324393687</c:v>
                </c:pt>
                <c:pt idx="20">
                  <c:v>76.83472098383028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Calculator!$C$15</c:f>
              <c:strCache>
                <c:ptCount val="1"/>
                <c:pt idx="0">
                  <c:v>NTMFS5C423NL</c:v>
                </c:pt>
              </c:strCache>
            </c:strRef>
          </c:tx>
          <c:marker>
            <c:symbol val="none"/>
          </c:marker>
          <c:xVal>
            <c:numRef>
              <c:f>Sheet2!$B$31:$B$51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Sheet2!$E$31:$E$51</c:f>
              <c:numCache>
                <c:formatCode>General</c:formatCode>
                <c:ptCount val="21"/>
                <c:pt idx="0">
                  <c:v>50</c:v>
                </c:pt>
                <c:pt idx="1">
                  <c:v>50.17111236090674</c:v>
                </c:pt>
                <c:pt idx="2">
                  <c:v>50.493826010282916</c:v>
                </c:pt>
                <c:pt idx="3">
                  <c:v>50.969232588986543</c:v>
                </c:pt>
                <c:pt idx="4">
                  <c:v>51.599109424478264</c:v>
                </c:pt>
                <c:pt idx="5">
                  <c:v>52.385938162508531</c:v>
                </c:pt>
                <c:pt idx="6">
                  <c:v>53.332931517997068</c:v>
                </c:pt>
                <c:pt idx="7">
                  <c:v>54.444068699967453</c:v>
                </c:pt>
                <c:pt idx="8">
                  <c:v>55.724140260953604</c:v>
                </c:pt>
                <c:pt idx="9">
                  <c:v>57.178803342877629</c:v>
                </c:pt>
                <c:pt idx="10">
                  <c:v>58.814648547558981</c:v>
                </c:pt>
                <c:pt idx="11">
                  <c:v>60.639279961139877</c:v>
                </c:pt>
                <c:pt idx="12">
                  <c:v>62.661410220654645</c:v>
                </c:pt>
                <c:pt idx="13">
                  <c:v>64.890972943870381</c:v>
                </c:pt>
                <c:pt idx="14">
                  <c:v>67.339255370890129</c:v>
                </c:pt>
                <c:pt idx="15">
                  <c:v>70.019054714156368</c:v>
                </c:pt>
                <c:pt idx="16">
                  <c:v>72.944862516491781</c:v>
                </c:pt>
                <c:pt idx="17">
                  <c:v>76.13308231911968</c:v>
                </c:pt>
                <c:pt idx="18">
                  <c:v>79.602287201624023</c:v>
                </c:pt>
                <c:pt idx="19">
                  <c:v>83.373525350783368</c:v>
                </c:pt>
                <c:pt idx="20">
                  <c:v>87.470683847880494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Calculator!$D$15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Sheet2!$B$31:$B$51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Sheet2!$F$31:$F$51</c:f>
              <c:numCache>
                <c:formatCode>General</c:formatCode>
                <c:ptCount val="2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</c:numCache>
            </c:numRef>
          </c:yVal>
          <c:smooth val="1"/>
        </c:ser>
        <c:axId val="237800832"/>
        <c:axId val="47875584"/>
      </c:scatterChart>
      <c:valAx>
        <c:axId val="237800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</a:t>
                </a:r>
                <a:r>
                  <a:rPr lang="en-US" baseline="0"/>
                  <a:t> Current (A)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47875584"/>
        <c:crosses val="autoZero"/>
        <c:crossBetween val="midCat"/>
      </c:valAx>
      <c:valAx>
        <c:axId val="47875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en-US" baseline="-25000"/>
                  <a:t>J</a:t>
                </a:r>
                <a:r>
                  <a:rPr lang="en-US" baseline="0"/>
                  <a:t> (</a:t>
                </a:r>
                <a:r>
                  <a:rPr lang="en-US" baseline="0">
                    <a:latin typeface="Calibri"/>
                  </a:rPr>
                  <a:t>°C)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237800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603703225621391"/>
          <c:y val="0.11840478273549167"/>
          <c:w val="0.71729629629629665"/>
          <c:h val="5.0150432584815781E-2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Without Self Heating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Sheet2!$AS$5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Sheet2!$AS$6:$AS$24</c:f>
              <c:numCache>
                <c:formatCode>General</c:formatCode>
                <c:ptCount val="19"/>
                <c:pt idx="0">
                  <c:v>0</c:v>
                </c:pt>
                <c:pt idx="4">
                  <c:v>1.7242499999999997E-2</c:v>
                </c:pt>
                <c:pt idx="8">
                  <c:v>6.896999999999999E-2</c:v>
                </c:pt>
                <c:pt idx="12">
                  <c:v>0.15518249999999997</c:v>
                </c:pt>
                <c:pt idx="16">
                  <c:v>0.27587999999999996</c:v>
                </c:pt>
              </c:numCache>
            </c:numRef>
          </c:val>
        </c:ser>
        <c:ser>
          <c:idx val="1"/>
          <c:order val="1"/>
          <c:tx>
            <c:strRef>
              <c:f>Sheet2!$AT$5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Sheet2!$AT$6:$AT$24</c:f>
              <c:numCache>
                <c:formatCode>General</c:formatCode>
                <c:ptCount val="19"/>
                <c:pt idx="0">
                  <c:v>7.4450696400000002E-2</c:v>
                </c:pt>
                <c:pt idx="4">
                  <c:v>7.4450696400000002E-2</c:v>
                </c:pt>
                <c:pt idx="8">
                  <c:v>7.4450696400000002E-2</c:v>
                </c:pt>
                <c:pt idx="12">
                  <c:v>7.4450696400000002E-2</c:v>
                </c:pt>
                <c:pt idx="16">
                  <c:v>7.4450696400000002E-2</c:v>
                </c:pt>
              </c:numCache>
            </c:numRef>
          </c:val>
        </c:ser>
        <c:ser>
          <c:idx val="2"/>
          <c:order val="2"/>
          <c:tx>
            <c:strRef>
              <c:f>Sheet2!$AU$5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Sheet2!$AU$6:$AU$24</c:f>
              <c:numCache>
                <c:formatCode>General</c:formatCode>
                <c:ptCount val="19"/>
                <c:pt idx="0">
                  <c:v>4.3813636363636367E-2</c:v>
                </c:pt>
                <c:pt idx="4">
                  <c:v>4.3813636363636367E-2</c:v>
                </c:pt>
                <c:pt idx="8">
                  <c:v>4.3813636363636367E-2</c:v>
                </c:pt>
                <c:pt idx="12">
                  <c:v>4.3813636363636367E-2</c:v>
                </c:pt>
                <c:pt idx="16">
                  <c:v>4.3813636363636367E-2</c:v>
                </c:pt>
              </c:numCache>
            </c:numRef>
          </c:val>
        </c:ser>
        <c:ser>
          <c:idx val="3"/>
          <c:order val="3"/>
          <c:tx>
            <c:strRef>
              <c:f>Sheet2!$AW$5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rgbClr val="C0504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Sheet2!$AW$6:$AW$24</c:f>
              <c:numCache>
                <c:formatCode>General</c:formatCode>
                <c:ptCount val="19"/>
                <c:pt idx="1">
                  <c:v>0</c:v>
                </c:pt>
                <c:pt idx="5">
                  <c:v>2.3512499999999995E-2</c:v>
                </c:pt>
                <c:pt idx="9">
                  <c:v>9.4049999999999981E-2</c:v>
                </c:pt>
                <c:pt idx="13">
                  <c:v>0.21161249999999998</c:v>
                </c:pt>
                <c:pt idx="17">
                  <c:v>0.37619999999999992</c:v>
                </c:pt>
              </c:numCache>
            </c:numRef>
          </c:val>
        </c:ser>
        <c:ser>
          <c:idx val="4"/>
          <c:order val="4"/>
          <c:tx>
            <c:strRef>
              <c:f>Sheet2!$AX$5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Sheet2!$AX$6:$AX$24</c:f>
              <c:numCache>
                <c:formatCode>General</c:formatCode>
                <c:ptCount val="19"/>
                <c:pt idx="1">
                  <c:v>4.8882823919999999E-2</c:v>
                </c:pt>
                <c:pt idx="5">
                  <c:v>4.8882823919999999E-2</c:v>
                </c:pt>
                <c:pt idx="9">
                  <c:v>4.8882823919999999E-2</c:v>
                </c:pt>
                <c:pt idx="13">
                  <c:v>4.8882823919999999E-2</c:v>
                </c:pt>
                <c:pt idx="17">
                  <c:v>4.8882823919999999E-2</c:v>
                </c:pt>
              </c:numCache>
            </c:numRef>
          </c:val>
        </c:ser>
        <c:ser>
          <c:idx val="5"/>
          <c:order val="5"/>
          <c:tx>
            <c:strRef>
              <c:f>Sheet2!$AY$5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9BBB59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Sheet2!$AY$6:$AY$24</c:f>
              <c:numCache>
                <c:formatCode>General</c:formatCode>
                <c:ptCount val="19"/>
                <c:pt idx="1">
                  <c:v>3.1096636363636368E-2</c:v>
                </c:pt>
                <c:pt idx="5">
                  <c:v>3.1096636363636368E-2</c:v>
                </c:pt>
                <c:pt idx="9">
                  <c:v>3.1096636363636368E-2</c:v>
                </c:pt>
                <c:pt idx="13">
                  <c:v>3.1096636363636368E-2</c:v>
                </c:pt>
                <c:pt idx="17">
                  <c:v>3.1096636363636368E-2</c:v>
                </c:pt>
              </c:numCache>
            </c:numRef>
          </c:val>
        </c:ser>
        <c:ser>
          <c:idx val="6"/>
          <c:order val="6"/>
          <c:tx>
            <c:strRef>
              <c:f>Sheet2!$BA$5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rgbClr val="C0504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Sheet2!$BA$6:$BA$24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Sheet2!$BB$5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Sheet2!$BB$6:$BB$24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Sheet2!$BC$5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9BBB59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Sheet2!$BC$6:$BC$24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Sheet2!$AV$5</c:f>
              <c:strCache>
                <c:ptCount val="1"/>
                <c:pt idx="0">
                  <c:v>Vf</c:v>
                </c:pt>
              </c:strCache>
            </c:strRef>
          </c:tx>
          <c:spPr>
            <a:solidFill>
              <a:schemeClr val="accent4"/>
            </a:solidFill>
          </c:spPr>
          <c:val>
            <c:numRef>
              <c:f>Sheet2!$AV$6:$AV$24</c:f>
              <c:numCache>
                <c:formatCode>General</c:formatCode>
                <c:ptCount val="19"/>
                <c:pt idx="0">
                  <c:v>0</c:v>
                </c:pt>
                <c:pt idx="4">
                  <c:v>5.964149650892165E-3</c:v>
                </c:pt>
                <c:pt idx="8">
                  <c:v>1.2138815981380913E-2</c:v>
                </c:pt>
                <c:pt idx="12">
                  <c:v>1.8523998991466249E-2</c:v>
                </c:pt>
                <c:pt idx="16">
                  <c:v>2.5119698681148175E-2</c:v>
                </c:pt>
              </c:numCache>
            </c:numRef>
          </c:val>
        </c:ser>
        <c:ser>
          <c:idx val="11"/>
          <c:order val="11"/>
          <c:tx>
            <c:strRef>
              <c:f>Sheet2!$AZ$5</c:f>
              <c:strCache>
                <c:ptCount val="1"/>
                <c:pt idx="0">
                  <c:v>Vf</c:v>
                </c:pt>
              </c:strCache>
            </c:strRef>
          </c:tx>
          <c:spPr>
            <a:solidFill>
              <a:srgbClr val="8064A2"/>
            </a:solidFill>
          </c:spPr>
          <c:val>
            <c:numRef>
              <c:f>Sheet2!$AZ$6:$AZ$24</c:f>
              <c:numCache>
                <c:formatCode>General</c:formatCode>
                <c:ptCount val="19"/>
                <c:pt idx="1">
                  <c:v>0</c:v>
                </c:pt>
                <c:pt idx="5">
                  <c:v>6.0790980605120249E-3</c:v>
                </c:pt>
                <c:pt idx="9">
                  <c:v>1.237806656322731E-2</c:v>
                </c:pt>
                <c:pt idx="13">
                  <c:v>1.889690550814585E-2</c:v>
                </c:pt>
                <c:pt idx="17">
                  <c:v>2.5635614895267653E-2</c:v>
                </c:pt>
              </c:numCache>
            </c:numRef>
          </c:val>
        </c:ser>
        <c:ser>
          <c:idx val="12"/>
          <c:order val="12"/>
          <c:tx>
            <c:strRef>
              <c:f>Sheet2!$BD$5</c:f>
              <c:strCache>
                <c:ptCount val="1"/>
                <c:pt idx="0">
                  <c:v>Vf</c:v>
                </c:pt>
              </c:strCache>
            </c:strRef>
          </c:tx>
          <c:spPr>
            <a:solidFill>
              <a:srgbClr val="8064A2"/>
            </a:solidFill>
          </c:spPr>
          <c:val>
            <c:numRef>
              <c:f>Sheet2!$BD$6:$BD$24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gapWidth val="16"/>
        <c:overlap val="100"/>
        <c:axId val="48021888"/>
        <c:axId val="48023424"/>
      </c:barChart>
      <c:barChart>
        <c:barDir val="col"/>
        <c:grouping val="stacked"/>
        <c:ser>
          <c:idx val="9"/>
          <c:order val="9"/>
          <c:cat>
            <c:strRef>
              <c:f>Sheet2!$BF$5:$BF$9</c:f>
              <c:strCache>
                <c:ptCount val="5"/>
                <c:pt idx="0">
                  <c:v>0 A</c:v>
                </c:pt>
                <c:pt idx="1">
                  <c:v>5 A</c:v>
                </c:pt>
                <c:pt idx="2">
                  <c:v>10 A</c:v>
                </c:pt>
                <c:pt idx="3">
                  <c:v>15 A</c:v>
                </c:pt>
                <c:pt idx="4">
                  <c:v>20 A</c:v>
                </c:pt>
              </c:strCache>
            </c:strRef>
          </c:cat>
          <c:val>
            <c:numRef>
              <c:f>Sheet2!$BG$5:$BG$9</c:f>
              <c:numCache>
                <c:formatCode>General</c:formatCode>
                <c:ptCount val="5"/>
              </c:numCache>
            </c:numRef>
          </c:val>
        </c:ser>
        <c:gapWidth val="0"/>
        <c:overlap val="100"/>
        <c:axId val="48031232"/>
        <c:axId val="48029696"/>
      </c:barChart>
      <c:catAx>
        <c:axId val="48021888"/>
        <c:scaling>
          <c:orientation val="minMax"/>
        </c:scaling>
        <c:axPos val="b"/>
        <c:numFmt formatCode="General" sourceLinked="1"/>
        <c:majorTickMark val="cross"/>
        <c:minorTickMark val="in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8023424"/>
        <c:crosses val="autoZero"/>
        <c:auto val="1"/>
        <c:lblAlgn val="ctr"/>
        <c:lblOffset val="100"/>
        <c:tickLblSkip val="1"/>
        <c:tickMarkSkip val="4"/>
      </c:catAx>
      <c:valAx>
        <c:axId val="48023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1" i="0" baseline="0"/>
                  <a:t>Losses (W)</a:t>
                </a:r>
              </a:p>
            </c:rich>
          </c:tx>
          <c:layout/>
        </c:title>
        <c:numFmt formatCode="General" sourceLinked="1"/>
        <c:tickLblPos val="nextTo"/>
        <c:crossAx val="48021888"/>
        <c:crosses val="autoZero"/>
        <c:crossBetween val="between"/>
      </c:valAx>
      <c:valAx>
        <c:axId val="48029696"/>
        <c:scaling>
          <c:orientation val="minMax"/>
        </c:scaling>
        <c:delete val="1"/>
        <c:axPos val="r"/>
        <c:numFmt formatCode="General" sourceLinked="1"/>
        <c:majorTickMark val="cross"/>
        <c:tickLblPos val="none"/>
        <c:crossAx val="48031232"/>
        <c:crosses val="max"/>
        <c:crossBetween val="between"/>
      </c:valAx>
      <c:catAx>
        <c:axId val="480312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48029696"/>
        <c:crossesAt val="1.0000000000000041E-3"/>
        <c:auto val="1"/>
        <c:lblAlgn val="ctr"/>
        <c:lblOffset val="100"/>
      </c:cat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30681690725841193"/>
          <c:y val="6.7129629629629664E-2"/>
          <c:w val="0.38401014183141857"/>
          <c:h val="4.1858595800524936E-2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Synchronous Rectifier</a:t>
            </a:r>
            <a:r>
              <a:rPr lang="en-US" baseline="0"/>
              <a:t> Losses</a:t>
            </a:r>
          </a:p>
          <a:p>
            <a:pPr>
              <a:defRPr/>
            </a:pPr>
            <a:r>
              <a:rPr lang="en-US" sz="1100" baseline="0"/>
              <a:t>Without Self Heating</a:t>
            </a:r>
            <a:endParaRPr lang="en-US" sz="1100"/>
          </a:p>
        </c:rich>
      </c:tx>
      <c:layout>
        <c:manualLayout>
          <c:xMode val="edge"/>
          <c:yMode val="edge"/>
          <c:x val="0.30111111111111111"/>
          <c:y val="3.0864197530864352E-3"/>
        </c:manualLayout>
      </c:layout>
    </c:title>
    <c:plotArea>
      <c:layout>
        <c:manualLayout>
          <c:layoutTarget val="inner"/>
          <c:xMode val="edge"/>
          <c:yMode val="edge"/>
          <c:x val="9.2462175122192208E-2"/>
          <c:y val="0.17131962671332751"/>
          <c:w val="0.88235267582252519"/>
          <c:h val="0.6859128025663459"/>
        </c:manualLayout>
      </c:layout>
      <c:scatterChart>
        <c:scatterStyle val="smoothMarker"/>
        <c:ser>
          <c:idx val="0"/>
          <c:order val="0"/>
          <c:tx>
            <c:strRef>
              <c:f>Calculator!$B$15</c:f>
              <c:strCache>
                <c:ptCount val="1"/>
                <c:pt idx="0">
                  <c:v>NTMFS5C430NL</c:v>
                </c:pt>
              </c:strCache>
            </c:strRef>
          </c:tx>
          <c:marker>
            <c:symbol val="none"/>
          </c:marker>
          <c:xVal>
            <c:numRef>
              <c:f>Sheet2!$B$7:$B$27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Sheet2!$C$7:$C$27</c:f>
              <c:numCache>
                <c:formatCode>General</c:formatCode>
                <c:ptCount val="21"/>
                <c:pt idx="0">
                  <c:v>0.11826433276363638</c:v>
                </c:pt>
                <c:pt idx="1">
                  <c:v>0.12013002135944707</c:v>
                </c:pt>
                <c:pt idx="2">
                  <c:v>0.12338353062244166</c:v>
                </c:pt>
                <c:pt idx="3">
                  <c:v>0.12802486055262008</c:v>
                </c:pt>
                <c:pt idx="4">
                  <c:v>0.13405401114998239</c:v>
                </c:pt>
                <c:pt idx="5">
                  <c:v>0.14147098241452855</c:v>
                </c:pt>
                <c:pt idx="6">
                  <c:v>0.15027577434625855</c:v>
                </c:pt>
                <c:pt idx="7">
                  <c:v>0.16046838694517243</c:v>
                </c:pt>
                <c:pt idx="8">
                  <c:v>0.17204882021127019</c:v>
                </c:pt>
                <c:pt idx="9">
                  <c:v>0.18501707414455179</c:v>
                </c:pt>
                <c:pt idx="10">
                  <c:v>0.19937314874501727</c:v>
                </c:pt>
                <c:pt idx="11">
                  <c:v>0.2151170440126666</c:v>
                </c:pt>
                <c:pt idx="12">
                  <c:v>0.23224875994749983</c:v>
                </c:pt>
                <c:pt idx="13">
                  <c:v>0.25076829654951688</c:v>
                </c:pt>
                <c:pt idx="14">
                  <c:v>0.27067565381871783</c:v>
                </c:pt>
                <c:pt idx="15">
                  <c:v>0.29197083175510258</c:v>
                </c:pt>
                <c:pt idx="16">
                  <c:v>0.31465383035867128</c:v>
                </c:pt>
                <c:pt idx="17">
                  <c:v>0.33872464962942378</c:v>
                </c:pt>
                <c:pt idx="18">
                  <c:v>0.36418328956736018</c:v>
                </c:pt>
                <c:pt idx="19">
                  <c:v>0.39102975017248043</c:v>
                </c:pt>
                <c:pt idx="20">
                  <c:v>0.41926403144478452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Calculator!$C$15</c:f>
              <c:strCache>
                <c:ptCount val="1"/>
                <c:pt idx="0">
                  <c:v>NTMFS5C423NL</c:v>
                </c:pt>
              </c:strCache>
            </c:strRef>
          </c:tx>
          <c:marker>
            <c:symbol val="none"/>
          </c:marker>
          <c:xVal>
            <c:numRef>
              <c:f>Sheet2!$B$7:$B$27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Sheet2!$P$7:$P$27</c:f>
              <c:numCache>
                <c:formatCode>General</c:formatCode>
                <c:ptCount val="21"/>
                <c:pt idx="0">
                  <c:v>7.9979460283636367E-2</c:v>
                </c:pt>
                <c:pt idx="1">
                  <c:v>8.2118190260362503E-2</c:v>
                </c:pt>
                <c:pt idx="2">
                  <c:v>8.6146715054776793E-2</c:v>
                </c:pt>
                <c:pt idx="3">
                  <c:v>9.2065034666879195E-2</c:v>
                </c:pt>
                <c:pt idx="4">
                  <c:v>9.9873149096669722E-2</c:v>
                </c:pt>
                <c:pt idx="5">
                  <c:v>0.10957105834414839</c:v>
                </c:pt>
                <c:pt idx="6">
                  <c:v>0.12115876240931518</c:v>
                </c:pt>
                <c:pt idx="7">
                  <c:v>0.13463626129217013</c:v>
                </c:pt>
                <c:pt idx="8">
                  <c:v>0.15000355499271317</c:v>
                </c:pt>
                <c:pt idx="9">
                  <c:v>0.16726064351094438</c:v>
                </c:pt>
                <c:pt idx="10">
                  <c:v>0.18640752684686368</c:v>
                </c:pt>
                <c:pt idx="11">
                  <c:v>0.20744420500047112</c:v>
                </c:pt>
                <c:pt idx="12">
                  <c:v>0.23037067797176666</c:v>
                </c:pt>
                <c:pt idx="13">
                  <c:v>0.25518694576075035</c:v>
                </c:pt>
                <c:pt idx="14">
                  <c:v>0.2818930083674222</c:v>
                </c:pt>
                <c:pt idx="15">
                  <c:v>0.31048886579178214</c:v>
                </c:pt>
                <c:pt idx="16">
                  <c:v>0.34097451803383028</c:v>
                </c:pt>
                <c:pt idx="17">
                  <c:v>0.37334996509356649</c:v>
                </c:pt>
                <c:pt idx="18">
                  <c:v>0.40761520697099085</c:v>
                </c:pt>
                <c:pt idx="19">
                  <c:v>0.44377024366610329</c:v>
                </c:pt>
                <c:pt idx="20">
                  <c:v>0.48181507517890393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Calculator!$D$15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Sheet2!$B$7:$B$27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Sheet2!$AC$7:$AC$27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49247744"/>
        <c:axId val="49249664"/>
      </c:scatterChart>
      <c:valAx>
        <c:axId val="49247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</a:t>
                </a:r>
                <a:r>
                  <a:rPr lang="en-US" baseline="0"/>
                  <a:t> Current (A)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49249664"/>
        <c:crosses val="autoZero"/>
        <c:crossBetween val="midCat"/>
      </c:valAx>
      <c:valAx>
        <c:axId val="49249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Losses</a:t>
                </a:r>
                <a:r>
                  <a:rPr lang="en-US" baseline="0"/>
                  <a:t> (W)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49247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421553863144228"/>
          <c:y val="0.1184047827354917"/>
          <c:w val="0.71729629629629665"/>
          <c:h val="5.0150432584815781E-2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Sheet2!$AS$5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Sheet2!$AS$6:$AS$24</c:f>
              <c:numCache>
                <c:formatCode>General</c:formatCode>
                <c:ptCount val="19"/>
                <c:pt idx="0">
                  <c:v>0</c:v>
                </c:pt>
                <c:pt idx="4">
                  <c:v>1.7242499999999997E-2</c:v>
                </c:pt>
                <c:pt idx="8">
                  <c:v>6.896999999999999E-2</c:v>
                </c:pt>
                <c:pt idx="12">
                  <c:v>0.15518249999999997</c:v>
                </c:pt>
                <c:pt idx="16">
                  <c:v>0.27587999999999996</c:v>
                </c:pt>
              </c:numCache>
            </c:numRef>
          </c:val>
        </c:ser>
        <c:ser>
          <c:idx val="1"/>
          <c:order val="1"/>
          <c:tx>
            <c:strRef>
              <c:f>Sheet2!$AT$5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Sheet2!$AT$6:$AT$24</c:f>
              <c:numCache>
                <c:formatCode>General</c:formatCode>
                <c:ptCount val="19"/>
                <c:pt idx="0">
                  <c:v>7.4450696400000002E-2</c:v>
                </c:pt>
                <c:pt idx="4">
                  <c:v>7.4450696400000002E-2</c:v>
                </c:pt>
                <c:pt idx="8">
                  <c:v>7.4450696400000002E-2</c:v>
                </c:pt>
                <c:pt idx="12">
                  <c:v>7.4450696400000002E-2</c:v>
                </c:pt>
                <c:pt idx="16">
                  <c:v>7.4450696400000002E-2</c:v>
                </c:pt>
              </c:numCache>
            </c:numRef>
          </c:val>
        </c:ser>
        <c:ser>
          <c:idx val="2"/>
          <c:order val="2"/>
          <c:tx>
            <c:strRef>
              <c:f>Sheet2!$AU$5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Sheet2!$AU$6:$AU$24</c:f>
              <c:numCache>
                <c:formatCode>General</c:formatCode>
                <c:ptCount val="19"/>
                <c:pt idx="0">
                  <c:v>4.3813636363636367E-2</c:v>
                </c:pt>
                <c:pt idx="4">
                  <c:v>4.3813636363636367E-2</c:v>
                </c:pt>
                <c:pt idx="8">
                  <c:v>4.3813636363636367E-2</c:v>
                </c:pt>
                <c:pt idx="12">
                  <c:v>4.3813636363636367E-2</c:v>
                </c:pt>
                <c:pt idx="16">
                  <c:v>4.3813636363636367E-2</c:v>
                </c:pt>
              </c:numCache>
            </c:numRef>
          </c:val>
        </c:ser>
        <c:ser>
          <c:idx val="3"/>
          <c:order val="3"/>
          <c:tx>
            <c:strRef>
              <c:f>Sheet2!$AW$5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rgbClr val="C0504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Sheet2!$AW$6:$AW$24</c:f>
              <c:numCache>
                <c:formatCode>General</c:formatCode>
                <c:ptCount val="19"/>
                <c:pt idx="1">
                  <c:v>0</c:v>
                </c:pt>
                <c:pt idx="5">
                  <c:v>2.3512499999999995E-2</c:v>
                </c:pt>
                <c:pt idx="9">
                  <c:v>9.4049999999999981E-2</c:v>
                </c:pt>
                <c:pt idx="13">
                  <c:v>0.21161249999999998</c:v>
                </c:pt>
                <c:pt idx="17">
                  <c:v>0.37619999999999992</c:v>
                </c:pt>
              </c:numCache>
            </c:numRef>
          </c:val>
        </c:ser>
        <c:ser>
          <c:idx val="4"/>
          <c:order val="4"/>
          <c:tx>
            <c:strRef>
              <c:f>Sheet2!$AX$5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Sheet2!$AX$6:$AX$24</c:f>
              <c:numCache>
                <c:formatCode>General</c:formatCode>
                <c:ptCount val="19"/>
                <c:pt idx="1">
                  <c:v>4.8882823919999999E-2</c:v>
                </c:pt>
                <c:pt idx="5">
                  <c:v>4.8882823919999999E-2</c:v>
                </c:pt>
                <c:pt idx="9">
                  <c:v>4.8882823919999999E-2</c:v>
                </c:pt>
                <c:pt idx="13">
                  <c:v>4.8882823919999999E-2</c:v>
                </c:pt>
                <c:pt idx="17">
                  <c:v>4.8882823919999999E-2</c:v>
                </c:pt>
              </c:numCache>
            </c:numRef>
          </c:val>
        </c:ser>
        <c:ser>
          <c:idx val="5"/>
          <c:order val="5"/>
          <c:tx>
            <c:strRef>
              <c:f>Sheet2!$AY$5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9BBB59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Sheet2!$AY$6:$AY$24</c:f>
              <c:numCache>
                <c:formatCode>General</c:formatCode>
                <c:ptCount val="19"/>
                <c:pt idx="1">
                  <c:v>3.1096636363636368E-2</c:v>
                </c:pt>
                <c:pt idx="5">
                  <c:v>3.1096636363636368E-2</c:v>
                </c:pt>
                <c:pt idx="9">
                  <c:v>3.1096636363636368E-2</c:v>
                </c:pt>
                <c:pt idx="13">
                  <c:v>3.1096636363636368E-2</c:v>
                </c:pt>
                <c:pt idx="17">
                  <c:v>3.1096636363636368E-2</c:v>
                </c:pt>
              </c:numCache>
            </c:numRef>
          </c:val>
        </c:ser>
        <c:ser>
          <c:idx val="6"/>
          <c:order val="6"/>
          <c:tx>
            <c:strRef>
              <c:f>Sheet2!$BA$5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rgbClr val="C0504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Sheet2!$BA$6:$BA$24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Sheet2!$BB$5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Sheet2!$BB$6:$BB$24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Sheet2!$BC$5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9BBB59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Sheet2!$BC$6:$BC$24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gapWidth val="16"/>
        <c:overlap val="100"/>
        <c:axId val="50167168"/>
        <c:axId val="50177152"/>
      </c:barChart>
      <c:barChart>
        <c:barDir val="col"/>
        <c:grouping val="stacked"/>
        <c:ser>
          <c:idx val="9"/>
          <c:order val="9"/>
          <c:cat>
            <c:strRef>
              <c:f>Sheet2!$BF$5:$BF$9</c:f>
              <c:strCache>
                <c:ptCount val="5"/>
                <c:pt idx="0">
                  <c:v>0 A</c:v>
                </c:pt>
                <c:pt idx="1">
                  <c:v>5 A</c:v>
                </c:pt>
                <c:pt idx="2">
                  <c:v>10 A</c:v>
                </c:pt>
                <c:pt idx="3">
                  <c:v>15 A</c:v>
                </c:pt>
                <c:pt idx="4">
                  <c:v>20 A</c:v>
                </c:pt>
              </c:strCache>
            </c:strRef>
          </c:cat>
          <c:val>
            <c:numRef>
              <c:f>Sheet2!$BG$5:$BG$9</c:f>
              <c:numCache>
                <c:formatCode>General</c:formatCode>
                <c:ptCount val="5"/>
              </c:numCache>
            </c:numRef>
          </c:val>
        </c:ser>
        <c:gapWidth val="0"/>
        <c:overlap val="100"/>
        <c:axId val="50180480"/>
        <c:axId val="50178688"/>
      </c:barChart>
      <c:catAx>
        <c:axId val="50167168"/>
        <c:scaling>
          <c:orientation val="minMax"/>
        </c:scaling>
        <c:axPos val="b"/>
        <c:numFmt formatCode="General" sourceLinked="1"/>
        <c:majorTickMark val="cross"/>
        <c:minorTickMark val="in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177152"/>
        <c:crosses val="autoZero"/>
        <c:auto val="1"/>
        <c:lblAlgn val="ctr"/>
        <c:lblOffset val="100"/>
        <c:tickLblSkip val="1"/>
        <c:tickMarkSkip val="4"/>
      </c:catAx>
      <c:valAx>
        <c:axId val="50177152"/>
        <c:scaling>
          <c:orientation val="minMax"/>
        </c:scaling>
        <c:axPos val="l"/>
        <c:majorGridlines/>
        <c:numFmt formatCode="General" sourceLinked="1"/>
        <c:tickLblPos val="nextTo"/>
        <c:crossAx val="50167168"/>
        <c:crosses val="autoZero"/>
        <c:crossBetween val="between"/>
      </c:valAx>
      <c:valAx>
        <c:axId val="50178688"/>
        <c:scaling>
          <c:orientation val="minMax"/>
        </c:scaling>
        <c:delete val="1"/>
        <c:axPos val="r"/>
        <c:numFmt formatCode="General" sourceLinked="1"/>
        <c:majorTickMark val="cross"/>
        <c:tickLblPos val="none"/>
        <c:crossAx val="50180480"/>
        <c:crosses val="max"/>
        <c:crossBetween val="between"/>
      </c:valAx>
      <c:catAx>
        <c:axId val="50180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50178688"/>
        <c:crossesAt val="1.0000000000000031E-3"/>
        <c:auto val="1"/>
        <c:lblAlgn val="ctr"/>
        <c:lblOffset val="100"/>
      </c:cat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35135258092738503"/>
          <c:y val="0"/>
          <c:w val="0.31771172353455895"/>
          <c:h val="8.3717191601050026E-2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Sheet2!$AS$32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Sheet2!$AS$33:$AS$51</c:f>
              <c:numCache>
                <c:formatCode>General</c:formatCode>
                <c:ptCount val="19"/>
                <c:pt idx="0">
                  <c:v>0</c:v>
                </c:pt>
                <c:pt idx="4">
                  <c:v>1.7400591836071726E-2</c:v>
                </c:pt>
                <c:pt idx="8">
                  <c:v>7.1222948779596285E-2</c:v>
                </c:pt>
                <c:pt idx="12">
                  <c:v>0.16641213306227992</c:v>
                </c:pt>
                <c:pt idx="16">
                  <c:v>0.3122464138772868</c:v>
                </c:pt>
              </c:numCache>
            </c:numRef>
          </c:val>
        </c:ser>
        <c:ser>
          <c:idx val="1"/>
          <c:order val="1"/>
          <c:tx>
            <c:strRef>
              <c:f>Sheet2!$AT$32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Sheet2!$AT$33:$AT$51</c:f>
              <c:numCache>
                <c:formatCode>General</c:formatCode>
                <c:ptCount val="19"/>
                <c:pt idx="0">
                  <c:v>7.4450696400000002E-2</c:v>
                </c:pt>
                <c:pt idx="4">
                  <c:v>7.4450696400000002E-2</c:v>
                </c:pt>
                <c:pt idx="8">
                  <c:v>7.4450696400000002E-2</c:v>
                </c:pt>
                <c:pt idx="12">
                  <c:v>7.4450696400000002E-2</c:v>
                </c:pt>
                <c:pt idx="16">
                  <c:v>7.4450696400000002E-2</c:v>
                </c:pt>
              </c:numCache>
            </c:numRef>
          </c:val>
        </c:ser>
        <c:ser>
          <c:idx val="2"/>
          <c:order val="2"/>
          <c:tx>
            <c:strRef>
              <c:f>Sheet2!$AU$32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Sheet2!$AU$33:$AU$51</c:f>
              <c:numCache>
                <c:formatCode>General</c:formatCode>
                <c:ptCount val="19"/>
                <c:pt idx="0">
                  <c:v>4.3813636363636367E-2</c:v>
                </c:pt>
                <c:pt idx="4">
                  <c:v>4.3813636363636367E-2</c:v>
                </c:pt>
                <c:pt idx="8">
                  <c:v>4.3813636363636367E-2</c:v>
                </c:pt>
                <c:pt idx="12">
                  <c:v>4.3813636363636367E-2</c:v>
                </c:pt>
                <c:pt idx="16">
                  <c:v>4.3813636363636367E-2</c:v>
                </c:pt>
              </c:numCache>
            </c:numRef>
          </c:val>
        </c:ser>
        <c:ser>
          <c:idx val="3"/>
          <c:order val="3"/>
          <c:tx>
            <c:strRef>
              <c:f>Sheet2!$AW$32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rgbClr val="C0504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Sheet2!$AW$33:$AW$51</c:f>
              <c:numCache>
                <c:formatCode>General</c:formatCode>
                <c:ptCount val="19"/>
                <c:pt idx="1">
                  <c:v>0</c:v>
                </c:pt>
                <c:pt idx="5">
                  <c:v>2.3788075857769733E-2</c:v>
                </c:pt>
                <c:pt idx="9">
                  <c:v>9.8122367628972237E-2</c:v>
                </c:pt>
                <c:pt idx="13">
                  <c:v>0.23242230737536557</c:v>
                </c:pt>
                <c:pt idx="17">
                  <c:v>0.44544582375088315</c:v>
                </c:pt>
              </c:numCache>
            </c:numRef>
          </c:val>
        </c:ser>
        <c:ser>
          <c:idx val="4"/>
          <c:order val="4"/>
          <c:tx>
            <c:strRef>
              <c:f>Sheet2!$AX$32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Sheet2!$AX$33:$AX$51</c:f>
              <c:numCache>
                <c:formatCode>General</c:formatCode>
                <c:ptCount val="19"/>
                <c:pt idx="1">
                  <c:v>4.8882823919999999E-2</c:v>
                </c:pt>
                <c:pt idx="5">
                  <c:v>4.8882823919999999E-2</c:v>
                </c:pt>
                <c:pt idx="9">
                  <c:v>4.8882823919999999E-2</c:v>
                </c:pt>
                <c:pt idx="13">
                  <c:v>4.8882823919999999E-2</c:v>
                </c:pt>
                <c:pt idx="17">
                  <c:v>4.8882823919999999E-2</c:v>
                </c:pt>
              </c:numCache>
            </c:numRef>
          </c:val>
        </c:ser>
        <c:ser>
          <c:idx val="5"/>
          <c:order val="5"/>
          <c:tx>
            <c:strRef>
              <c:f>Sheet2!$AY$32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9BBB59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Sheet2!$AY$33:$AY$51</c:f>
              <c:numCache>
                <c:formatCode>General</c:formatCode>
                <c:ptCount val="19"/>
                <c:pt idx="1">
                  <c:v>3.1096636363636368E-2</c:v>
                </c:pt>
                <c:pt idx="5">
                  <c:v>3.1096636363636368E-2</c:v>
                </c:pt>
                <c:pt idx="9">
                  <c:v>3.1096636363636368E-2</c:v>
                </c:pt>
                <c:pt idx="13">
                  <c:v>3.1096636363636368E-2</c:v>
                </c:pt>
                <c:pt idx="17">
                  <c:v>3.1096636363636368E-2</c:v>
                </c:pt>
              </c:numCache>
            </c:numRef>
          </c:val>
        </c:ser>
        <c:ser>
          <c:idx val="6"/>
          <c:order val="6"/>
          <c:tx>
            <c:strRef>
              <c:f>Sheet2!$BA$32</c:f>
              <c:strCache>
                <c:ptCount val="1"/>
                <c:pt idx="0">
                  <c:v>Cond</c:v>
                </c:pt>
              </c:strCache>
            </c:strRef>
          </c:tx>
          <c:spPr>
            <a:solidFill>
              <a:srgbClr val="C0504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Sheet2!$BA$33:$BA$51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Sheet2!$BB$32</c:f>
              <c:strCache>
                <c:ptCount val="1"/>
                <c:pt idx="0">
                  <c:v>Qoss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Sheet2!$BB$33:$BB$51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Sheet2!$BC$32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9BBB59"/>
            </a:solidFill>
          </c:spPr>
          <c:cat>
            <c:strRef>
              <c:f>Sheet2!$AQ$6:$AQ$24</c:f>
              <c:strCache>
                <c:ptCount val="19"/>
                <c:pt idx="0">
                  <c:v>NTMFS5C430NL     </c:v>
                </c:pt>
                <c:pt idx="1">
                  <c:v>NTMFS5C423NL     </c:v>
                </c:pt>
                <c:pt idx="2">
                  <c:v>0     </c:v>
                </c:pt>
                <c:pt idx="4">
                  <c:v>NTMFS5C430NL     </c:v>
                </c:pt>
                <c:pt idx="5">
                  <c:v>NTMFS5C423NL     </c:v>
                </c:pt>
                <c:pt idx="6">
                  <c:v>0     </c:v>
                </c:pt>
                <c:pt idx="8">
                  <c:v>NTMFS5C430NL     </c:v>
                </c:pt>
                <c:pt idx="9">
                  <c:v>NTMFS5C423NL     </c:v>
                </c:pt>
                <c:pt idx="10">
                  <c:v>0     </c:v>
                </c:pt>
                <c:pt idx="12">
                  <c:v>NTMFS5C430NL     </c:v>
                </c:pt>
                <c:pt idx="13">
                  <c:v>NTMFS5C423NL     </c:v>
                </c:pt>
                <c:pt idx="14">
                  <c:v>0     </c:v>
                </c:pt>
                <c:pt idx="16">
                  <c:v>NTMFS5C430NL     </c:v>
                </c:pt>
                <c:pt idx="17">
                  <c:v>NTMFS5C423NL     </c:v>
                </c:pt>
                <c:pt idx="18">
                  <c:v>0     </c:v>
                </c:pt>
              </c:strCache>
            </c:strRef>
          </c:cat>
          <c:val>
            <c:numRef>
              <c:f>Sheet2!$BC$33:$BC$51</c:f>
              <c:numCache>
                <c:formatCode>General</c:formatCode>
                <c:ptCount val="19"/>
                <c:pt idx="2">
                  <c:v>0</c:v>
                </c:pt>
                <c:pt idx="6">
                  <c:v>0</c:v>
                </c:pt>
                <c:pt idx="10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gapWidth val="16"/>
        <c:overlap val="100"/>
        <c:axId val="50440064"/>
        <c:axId val="50441600"/>
      </c:barChart>
      <c:barChart>
        <c:barDir val="col"/>
        <c:grouping val="stacked"/>
        <c:ser>
          <c:idx val="9"/>
          <c:order val="9"/>
          <c:cat>
            <c:strRef>
              <c:f>Sheet2!$BF$5:$BF$9</c:f>
              <c:strCache>
                <c:ptCount val="5"/>
                <c:pt idx="0">
                  <c:v>0 A</c:v>
                </c:pt>
                <c:pt idx="1">
                  <c:v>5 A</c:v>
                </c:pt>
                <c:pt idx="2">
                  <c:v>10 A</c:v>
                </c:pt>
                <c:pt idx="3">
                  <c:v>15 A</c:v>
                </c:pt>
                <c:pt idx="4">
                  <c:v>20 A</c:v>
                </c:pt>
              </c:strCache>
            </c:strRef>
          </c:cat>
          <c:val>
            <c:numRef>
              <c:f>Sheet2!$BG$5:$BG$9</c:f>
              <c:numCache>
                <c:formatCode>General</c:formatCode>
                <c:ptCount val="5"/>
              </c:numCache>
            </c:numRef>
          </c:val>
        </c:ser>
        <c:gapWidth val="0"/>
        <c:overlap val="100"/>
        <c:axId val="50457216"/>
        <c:axId val="50455680"/>
      </c:barChart>
      <c:catAx>
        <c:axId val="50440064"/>
        <c:scaling>
          <c:orientation val="minMax"/>
        </c:scaling>
        <c:axPos val="b"/>
        <c:numFmt formatCode="General" sourceLinked="1"/>
        <c:majorTickMark val="cross"/>
        <c:minorTickMark val="in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441600"/>
        <c:crosses val="autoZero"/>
        <c:auto val="1"/>
        <c:lblAlgn val="ctr"/>
        <c:lblOffset val="100"/>
        <c:tickLblSkip val="1"/>
        <c:tickMarkSkip val="4"/>
      </c:catAx>
      <c:valAx>
        <c:axId val="50441600"/>
        <c:scaling>
          <c:orientation val="minMax"/>
        </c:scaling>
        <c:axPos val="l"/>
        <c:majorGridlines/>
        <c:numFmt formatCode="General" sourceLinked="1"/>
        <c:tickLblPos val="nextTo"/>
        <c:crossAx val="50440064"/>
        <c:crosses val="autoZero"/>
        <c:crossBetween val="between"/>
      </c:valAx>
      <c:valAx>
        <c:axId val="50455680"/>
        <c:scaling>
          <c:orientation val="minMax"/>
        </c:scaling>
        <c:delete val="1"/>
        <c:axPos val="r"/>
        <c:numFmt formatCode="General" sourceLinked="1"/>
        <c:majorTickMark val="cross"/>
        <c:tickLblPos val="none"/>
        <c:crossAx val="50457216"/>
        <c:crosses val="max"/>
        <c:crossBetween val="between"/>
      </c:valAx>
      <c:catAx>
        <c:axId val="50457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50455680"/>
        <c:crossesAt val="1.0000000000000035E-3"/>
        <c:auto val="1"/>
        <c:lblAlgn val="ctr"/>
        <c:lblOffset val="100"/>
      </c:cat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35135258092738525"/>
          <c:y val="0"/>
          <c:w val="0.31771172353455907"/>
          <c:h val="8.3717191601050026E-2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0</xdr:rowOff>
    </xdr:from>
    <xdr:to>
      <xdr:col>12</xdr:col>
      <xdr:colOff>304800</xdr:colOff>
      <xdr:row>52</xdr:row>
      <xdr:rowOff>152400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54</xdr:row>
      <xdr:rowOff>0</xdr:rowOff>
    </xdr:from>
    <xdr:to>
      <xdr:col>20</xdr:col>
      <xdr:colOff>409575</xdr:colOff>
      <xdr:row>75</xdr:row>
      <xdr:rowOff>114300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76</xdr:row>
      <xdr:rowOff>0</xdr:rowOff>
    </xdr:from>
    <xdr:to>
      <xdr:col>20</xdr:col>
      <xdr:colOff>385762</xdr:colOff>
      <xdr:row>97</xdr:row>
      <xdr:rowOff>116681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897731</xdr:colOff>
      <xdr:row>52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28575</xdr:colOff>
      <xdr:row>75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114300</xdr:colOff>
      <xdr:row>14</xdr:row>
      <xdr:rowOff>83820</xdr:rowOff>
    </xdr:from>
    <xdr:to>
      <xdr:col>11</xdr:col>
      <xdr:colOff>563880</xdr:colOff>
      <xdr:row>21</xdr:row>
      <xdr:rowOff>139935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64580" y="2773680"/>
          <a:ext cx="3573780" cy="1534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352425</xdr:colOff>
      <xdr:row>6</xdr:row>
      <xdr:rowOff>85725</xdr:rowOff>
    </xdr:from>
    <xdr:to>
      <xdr:col>66</xdr:col>
      <xdr:colOff>47625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0</xdr:colOff>
      <xdr:row>30</xdr:row>
      <xdr:rowOff>0</xdr:rowOff>
    </xdr:from>
    <xdr:to>
      <xdr:col>65</xdr:col>
      <xdr:colOff>304800</xdr:colOff>
      <xdr:row>44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windowProtection="1" tabSelected="1" zoomScaleNormal="100" workbookViewId="0">
      <selection activeCell="D8" sqref="D8"/>
    </sheetView>
  </sheetViews>
  <sheetFormatPr defaultColWidth="9.140625" defaultRowHeight="15"/>
  <cols>
    <col min="1" max="1" width="26" style="23" customWidth="1"/>
    <col min="2" max="4" width="14.7109375" style="23" bestFit="1" customWidth="1"/>
    <col min="5" max="20" width="9.140625" style="23"/>
    <col min="21" max="21" width="10" style="23" customWidth="1"/>
    <col min="22" max="16384" width="9.140625" style="23"/>
  </cols>
  <sheetData>
    <row r="1" spans="1:12" ht="23.25">
      <c r="A1" s="22" t="s">
        <v>0</v>
      </c>
    </row>
    <row r="2" spans="1:12" ht="15" customHeight="1" thickBot="1"/>
    <row r="3" spans="1:12">
      <c r="A3" s="23" t="s">
        <v>67</v>
      </c>
      <c r="B3" s="59">
        <v>20</v>
      </c>
      <c r="C3" s="23" t="s">
        <v>70</v>
      </c>
      <c r="G3" s="46" t="s">
        <v>71</v>
      </c>
      <c r="H3" s="47"/>
      <c r="I3" s="47"/>
      <c r="J3" s="47"/>
      <c r="K3" s="47"/>
      <c r="L3" s="48"/>
    </row>
    <row r="4" spans="1:12">
      <c r="A4" s="23" t="s">
        <v>1</v>
      </c>
      <c r="B4" s="59">
        <v>90</v>
      </c>
      <c r="C4" s="23" t="s">
        <v>4</v>
      </c>
      <c r="G4" s="40"/>
      <c r="H4" s="41"/>
      <c r="I4" s="41"/>
      <c r="J4" s="41"/>
      <c r="K4" s="41"/>
      <c r="L4" s="42"/>
    </row>
    <row r="5" spans="1:12">
      <c r="A5" s="23" t="s">
        <v>68</v>
      </c>
      <c r="B5" s="60">
        <v>50</v>
      </c>
      <c r="C5" s="23" t="s">
        <v>69</v>
      </c>
      <c r="G5" s="40">
        <v>1</v>
      </c>
      <c r="H5" s="41" t="s">
        <v>72</v>
      </c>
      <c r="I5" s="41"/>
      <c r="J5" s="41"/>
      <c r="K5" s="41"/>
      <c r="L5" s="42"/>
    </row>
    <row r="6" spans="1:12">
      <c r="A6" s="23" t="s">
        <v>61</v>
      </c>
      <c r="B6" s="60">
        <v>20</v>
      </c>
      <c r="C6" s="23" t="s">
        <v>62</v>
      </c>
      <c r="G6" s="40"/>
      <c r="H6" s="41" t="s">
        <v>73</v>
      </c>
      <c r="I6" s="41"/>
      <c r="J6" s="41"/>
      <c r="K6" s="41"/>
      <c r="L6" s="42"/>
    </row>
    <row r="7" spans="1:12">
      <c r="A7" s="23" t="s">
        <v>66</v>
      </c>
      <c r="B7" s="61">
        <v>48</v>
      </c>
      <c r="C7" s="23" t="s">
        <v>5</v>
      </c>
      <c r="G7" s="40"/>
      <c r="H7" s="41" t="s">
        <v>74</v>
      </c>
      <c r="I7" s="41"/>
      <c r="J7" s="41"/>
      <c r="K7" s="41"/>
      <c r="L7" s="42"/>
    </row>
    <row r="8" spans="1:12">
      <c r="A8" s="23" t="s">
        <v>9</v>
      </c>
      <c r="B8" s="62">
        <v>2</v>
      </c>
      <c r="G8" s="40">
        <v>2</v>
      </c>
      <c r="H8" s="41" t="s">
        <v>75</v>
      </c>
      <c r="I8" s="41"/>
      <c r="J8" s="41"/>
      <c r="K8" s="41"/>
      <c r="L8" s="42"/>
    </row>
    <row r="9" spans="1:12">
      <c r="A9" s="24" t="s">
        <v>20</v>
      </c>
      <c r="B9" s="63">
        <v>50</v>
      </c>
      <c r="C9" s="23" t="s">
        <v>51</v>
      </c>
      <c r="G9" s="40"/>
      <c r="H9" s="41" t="s">
        <v>76</v>
      </c>
      <c r="I9" s="41"/>
      <c r="J9" s="41"/>
      <c r="K9" s="41"/>
      <c r="L9" s="42"/>
    </row>
    <row r="10" spans="1:12">
      <c r="A10" s="23" t="s">
        <v>54</v>
      </c>
      <c r="B10" s="63">
        <v>80</v>
      </c>
      <c r="C10" s="23" t="s">
        <v>52</v>
      </c>
      <c r="G10" s="40">
        <v>3</v>
      </c>
      <c r="H10" s="41" t="s">
        <v>77</v>
      </c>
      <c r="I10" s="41"/>
      <c r="J10" s="41"/>
      <c r="K10" s="41"/>
      <c r="L10" s="42"/>
    </row>
    <row r="11" spans="1:12">
      <c r="G11" s="40"/>
      <c r="H11" s="41" t="s">
        <v>78</v>
      </c>
      <c r="I11" s="41"/>
      <c r="J11" s="41"/>
      <c r="K11" s="41"/>
      <c r="L11" s="42"/>
    </row>
    <row r="12" spans="1:12">
      <c r="G12" s="40"/>
      <c r="H12" s="41"/>
      <c r="I12" s="41"/>
      <c r="J12" s="41"/>
      <c r="K12" s="41"/>
      <c r="L12" s="42"/>
    </row>
    <row r="13" spans="1:12" ht="15.75" thickBot="1">
      <c r="G13" s="43"/>
      <c r="H13" s="44"/>
      <c r="I13" s="44"/>
      <c r="J13" s="44"/>
      <c r="K13" s="44"/>
      <c r="L13" s="45"/>
    </row>
    <row r="14" spans="1:12">
      <c r="A14" s="23" t="s">
        <v>11</v>
      </c>
      <c r="B14" s="23">
        <v>1</v>
      </c>
      <c r="C14" s="23">
        <v>2</v>
      </c>
      <c r="D14" s="23">
        <v>3</v>
      </c>
    </row>
    <row r="15" spans="1:12">
      <c r="A15" s="23" t="s">
        <v>12</v>
      </c>
      <c r="B15" s="64" t="s">
        <v>57</v>
      </c>
      <c r="C15" s="65" t="s">
        <v>35</v>
      </c>
      <c r="D15" s="66"/>
      <c r="G15" s="26"/>
    </row>
    <row r="16" spans="1:12">
      <c r="A16" s="23" t="s">
        <v>2</v>
      </c>
      <c r="B16" s="67">
        <v>9</v>
      </c>
      <c r="C16" s="68"/>
      <c r="D16" s="69"/>
      <c r="E16" s="23" t="s">
        <v>5</v>
      </c>
    </row>
    <row r="17" spans="1:5">
      <c r="A17" s="23" t="s">
        <v>43</v>
      </c>
      <c r="B17" s="25">
        <f>IF(Calculator!$B$16&gt;VLOOKUP($B$15,Sheet3!$A$2:$AF$12,32,FALSE),IF(Calculator!$B$16&gt;10,VLOOKUP(B15,Sheet3!A2:K12,11,FALSE),IF(ISNUMBER(MATCH(Calculator!$B$16,Sheet3!$B$2:$K$2,0)),VLOOKUP(Calculator!$B$15,Sheet3!$A$2:$K$12,MATCH(Calculator!$B$16,Sheet3!$A$2:$K$2,0),FALSE),(VLOOKUP(Calculator!$B$15,Sheet3!$A$2:$K$12,MATCH(Calculator!$B$16,Sheet3!$A$2:$K$2,1)+1,FALSE)-VLOOKUP(Calculator!$B$15,Sheet3!$A$2:$K$12,MATCH(Calculator!$B$16,Sheet3!$A$2:$K$2,1),FALSE))*(Calculator!$B$16-MATCH(Calculator!$B$16,Sheet3!$B$2:$K$2,1))/(MATCH(Calculator!$B$16,Sheet3!$B$2:$K$2,1)+1-MATCH(Calculator!$B$16,Sheet3!$B$2:$K$2,1))+VLOOKUP(Calculator!$B$15,Sheet3!$A$2:$K$12,MATCH(Calculator!$B$16,Sheet3!$A$2:$K$2,1),FALSE))),"ERROR - VDRIVE TOO LOW")</f>
        <v>1.21</v>
      </c>
      <c r="C17" s="25">
        <f>IF(Calculator!$B$16&gt;VLOOKUP($C$15,Sheet3!$A$2:$AF$12,32,FALSE),IF(Calculator!$B$16&gt;10,VLOOKUP(C15,Sheet3!A2:K12,11,FALSE),IF(ISNUMBER(MATCH(Calculator!$B$16,Sheet3!$B$2:$K$2,0)),VLOOKUP(Calculator!$C$15,Sheet3!$A$2:$K$12,MATCH(Calculator!$B$16,Sheet3!$A$2:$K$2,0),FALSE),(VLOOKUP(Calculator!$C$15,Sheet3!$A$2:$K$12,MATCH(Calculator!$B$16,Sheet3!$A$2:$K$2,1)+1,FALSE)-VLOOKUP(Calculator!$C$15,Sheet3!$A$2:$K$12,MATCH(Calculator!$B$16,Sheet3!$A$2:$K$2,1),FALSE))*(Calculator!$B$16-MATCH(Calculator!$B$16,Sheet3!$B$2:$K$2,1))/(MATCH(Calculator!$B$16,Sheet3!$B$2:$K$2,1)+1-MATCH(Calculator!$B$16,Sheet3!$B$2:$K$2,1))+VLOOKUP(Calculator!$C$15,Sheet3!$A$2:$K$12,MATCH(Calculator!$B$16,Sheet3!$A$2:$K$2,1),FALSE))),"ERROR - VDRIVE TOO LOW")</f>
        <v>1.65</v>
      </c>
      <c r="D17" s="70"/>
      <c r="E17" s="23" t="s">
        <v>6</v>
      </c>
    </row>
    <row r="18" spans="1:5">
      <c r="A18" s="23" t="str">
        <f>"Qoss @ "&amp;B7/B8&amp;" V"</f>
        <v>Qoss @ 24 V</v>
      </c>
      <c r="B18" s="25">
        <f>IF(B7/B8&gt;INDEX(Sheet3!AK2:AK12,MATCH(Calculator!B15,Sheet3!L2:L12,0),1),"ERROR - BREAKDOWN",IF(ISNUMBER(MATCH(B7/B8,Sheet3!M2:AE2,0)),INDEX(Sheet3!L2:AE12,MATCH(Calculator!B15,Sheet3!L2:L12,0),MATCH(Calculator!B7/Calculator!B8,Sheet3!L2:AE2,0)),INDEX(Sheet3!L2:AE12,MATCH(Calculator!B15,Sheet3!L2:L12,0),MATCH(B7/B8,Sheet3!L2:AE2,1))+( INDEX(Sheet3!L2:AE12,MATCH(Calculator!B15,Sheet3!L2:L12,0),MATCH(B7/B8,Sheet3!L2:AE2,1)+1)- INDEX(Sheet3!L2:AE12,MATCH(Calculator!B15,Sheet3!L2:L12,0),MATCH(B7/B8,Sheet3!L2:AE2,1)))*(B7/B8- INDEX(Sheet3!L2:AE12,1,MATCH(B7/B8,Sheet3!L2:AE2,1)))/((INDEX(Sheet3!L2:AE12,1,MATCH(B7/B8,Sheet3!L2:AE2,1)+1))- INDEX(Sheet3!L2:AE12,1,MATCH(B7/B8,Sheet3!L2:AE2,1)))))</f>
        <v>68.935829999999996</v>
      </c>
      <c r="C18" s="25">
        <f>IF(B7/B8&gt;INDEX(Sheet3!AK2:AK12,MATCH(Calculator!C15,Sheet3!L2:L12,0),1),"ERROR - BREAKDOWN",IF(ISNUMBER(MATCH(B7/B8,Sheet3!M2:AE2,0)),INDEX(Sheet3!L2:AE12,MATCH(Calculator!C15,Sheet3!L2:L12,0),MATCH(Calculator!B7/Calculator!B8,Sheet3!L2:AE2,0)),INDEX(Sheet3!L2:AE12,MATCH(Calculator!C15,Sheet3!L2:L12,0),MATCH(B7/B8,Sheet3!L2:AE2,1))+( INDEX(Sheet3!L2:AE12,MATCH(Calculator!C15,Sheet3!L2:L12,0),MATCH(B7/B8,Sheet3!L2:AE2,1)+1)- INDEX(Sheet3!L2:AE12,MATCH(Calculator!C15,Sheet3!L2:L12,0),MATCH(B7/B8,Sheet3!L2:AE2,1)))*(B7/B8- INDEX(Sheet3!L2:AE12,1,MATCH(B7/B8,Sheet3!L2:AE2,1)))/((INDEX(Sheet3!L2:AE12,1,MATCH(B7/B8,Sheet3!L2:AE2,1)+1))- INDEX(Sheet3!L2:AE12,1,MATCH(B7/B8,Sheet3!L2:AE2,1)))))</f>
        <v>45.261873999999999</v>
      </c>
      <c r="D18" s="71"/>
      <c r="E18" s="23" t="s">
        <v>7</v>
      </c>
    </row>
    <row r="19" spans="1:5">
      <c r="A19" s="23" t="s">
        <v>53</v>
      </c>
      <c r="B19" s="25">
        <f>IF(B16&lt;VLOOKUP(Calculator!B15,Sheet3!L2:AF12,21,FALSE),"ERROR - VDRIVE TOO LOW", VLOOKUP(Calculator!B15,Sheet3!L2:AH12,22,FALSE)+(VLOOKUP(Calculator!B15,Sheet3!L2:AH12,23,FALSE)-VLOOKUP(Calculator!B15,Sheet3!L2:AH12,22,FALSE))*(Calculator!B16-Sheet3!AG2)/(Sheet3!AH2-Sheet3!AG2))</f>
        <v>63.090909090909093</v>
      </c>
      <c r="C19" s="25">
        <f>IF(B16&lt;VLOOKUP(Calculator!C15,Sheet3!L2:AF12,21,FALSE),"ERROR - VDRIVE TOO LOW", VLOOKUP(Calculator!C15,Sheet3!L2:AH12,22,FALSE)+(VLOOKUP(Calculator!C15,Sheet3!L2:AH12,23,FALSE)-VLOOKUP(Calculator!C15,Sheet3!L2:AH12,22,FALSE))*(Calculator!B16-Sheet3!AG2)/(Sheet3!AH2-Sheet3!AG2))</f>
        <v>45.090909090909093</v>
      </c>
      <c r="D19" s="71"/>
      <c r="E19" s="23" t="s">
        <v>7</v>
      </c>
    </row>
    <row r="20" spans="1:5">
      <c r="A20" s="23" t="s">
        <v>3</v>
      </c>
      <c r="B20" s="26">
        <f>VLOOKUP(B15,Sheet3!$L$2:$AI$12,24,FALSE)</f>
        <v>9</v>
      </c>
      <c r="C20" s="26">
        <f>VLOOKUP(C15,Sheet3!$L$2:$AI$12,24,FALSE)</f>
        <v>6.7</v>
      </c>
      <c r="D20" s="71"/>
      <c r="E20" s="23" t="s">
        <v>7</v>
      </c>
    </row>
    <row r="21" spans="1:5" ht="30" customHeight="1">
      <c r="A21" s="27" t="s">
        <v>42</v>
      </c>
      <c r="B21" s="26">
        <f>VLOOKUP(B15,Sheet3!$L$2:$AJ$12,25,FALSE)</f>
        <v>1.7</v>
      </c>
      <c r="C21" s="26">
        <f>VLOOKUP(C15,Sheet3!$L$2:$AJ$12,25,FALSE)</f>
        <v>1.7</v>
      </c>
      <c r="D21" s="71"/>
    </row>
    <row r="22" spans="1:5">
      <c r="A22" s="23" t="s">
        <v>60</v>
      </c>
      <c r="B22" s="39">
        <f ca="1">(FORECAST(B3,INDIRECT("Sheet3!AM"&amp;MATCH($B$15,PartName,0)+2):INDIRECT("Sheet3!AQ"&amp;MATCH($B$15,PartName,0)+2),Sheet3!$AM$2:$AQ$2))</f>
        <v>0.74776940780967149</v>
      </c>
      <c r="C22" s="39">
        <f ca="1">(FORECAST(B3,INDIRECT("Sheet3!AM"&amp;MATCH($C$15,PartName,0)+2):INDIRECT("Sheet3!AQ"&amp;MATCH($C$15,PartName,0)+2),Sheet3!$AM$2:$AQ$2))</f>
        <v>0.76210041375743476</v>
      </c>
      <c r="D22" s="66"/>
      <c r="E22" s="23" t="s">
        <v>5</v>
      </c>
    </row>
    <row r="23" spans="1:5">
      <c r="A23" s="23" t="s">
        <v>64</v>
      </c>
      <c r="B23" s="23">
        <f ca="1">INDIRECT("Sheet3!AR"&amp;MATCH($B$15,PartName,0)+2)*1000</f>
        <v>-2</v>
      </c>
      <c r="C23" s="23">
        <f ca="1">INDIRECT("Sheet3!AR"&amp;MATCH($C$15,PartName,0)+2)*1000</f>
        <v>-2</v>
      </c>
      <c r="D23" s="66"/>
      <c r="E23" s="38" t="s">
        <v>65</v>
      </c>
    </row>
  </sheetData>
  <sheetProtection sheet="1" objects="1" scenarios="1"/>
  <mergeCells count="2">
    <mergeCell ref="B16:C16"/>
    <mergeCell ref="G3:L3"/>
  </mergeCells>
  <dataValidations count="1">
    <dataValidation type="list" allowBlank="1" showInputMessage="1" showErrorMessage="1" sqref="B15:C15">
      <formula1>PartName</formula1>
    </dataValidation>
  </dataValidation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F51"/>
  <sheetViews>
    <sheetView windowProtection="1" zoomScale="90" zoomScaleNormal="90" workbookViewId="0">
      <selection activeCell="C18" sqref="C18"/>
    </sheetView>
  </sheetViews>
  <sheetFormatPr defaultRowHeight="15"/>
  <cols>
    <col min="4" max="4" width="10" bestFit="1" customWidth="1"/>
    <col min="5" max="14" width="10" customWidth="1"/>
    <col min="15" max="15" width="1" customWidth="1"/>
    <col min="16" max="16" width="10" customWidth="1"/>
    <col min="26" max="26" width="9.140625" style="3"/>
    <col min="28" max="28" width="1" customWidth="1"/>
    <col min="31" max="31" width="9.140625" customWidth="1"/>
  </cols>
  <sheetData>
    <row r="1" spans="2:58">
      <c r="B1" t="s">
        <v>8</v>
      </c>
      <c r="D1" t="s">
        <v>63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2:58">
      <c r="B3" t="s">
        <v>10</v>
      </c>
      <c r="AR3" t="s">
        <v>16</v>
      </c>
    </row>
    <row r="4" spans="2:58">
      <c r="D4" t="str">
        <f>Calculator!B15</f>
        <v>NTMFS5C430NL</v>
      </c>
      <c r="Q4" t="str">
        <f>Calculator!C15</f>
        <v>NTMFS5C423NL</v>
      </c>
      <c r="AD4">
        <f>Calculator!D15</f>
        <v>0</v>
      </c>
      <c r="AS4" s="49" t="str">
        <f>Calculator!$B$15</f>
        <v>NTMFS5C430NL</v>
      </c>
      <c r="AT4" s="49"/>
      <c r="AU4" s="49"/>
      <c r="AV4" s="35"/>
      <c r="AW4" s="49" t="str">
        <f>Calculator!$C$15</f>
        <v>NTMFS5C423NL</v>
      </c>
      <c r="AX4" s="49"/>
      <c r="AY4" s="49"/>
      <c r="AZ4" s="35"/>
      <c r="BA4" s="49">
        <f>Calculator!$D$15</f>
        <v>0</v>
      </c>
      <c r="BB4" s="49"/>
      <c r="BC4" s="49"/>
      <c r="BD4" s="35"/>
    </row>
    <row r="5" spans="2:58">
      <c r="C5" t="s">
        <v>56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P5" t="s">
        <v>56</v>
      </c>
      <c r="R5" t="s">
        <v>22</v>
      </c>
      <c r="S5" t="s">
        <v>23</v>
      </c>
      <c r="T5" t="s">
        <v>24</v>
      </c>
      <c r="U5" t="s">
        <v>25</v>
      </c>
      <c r="V5" t="s">
        <v>26</v>
      </c>
      <c r="W5" t="s">
        <v>27</v>
      </c>
      <c r="X5" t="s">
        <v>28</v>
      </c>
      <c r="Y5" t="s">
        <v>29</v>
      </c>
      <c r="Z5" s="3" t="s">
        <v>30</v>
      </c>
      <c r="AA5" t="s">
        <v>31</v>
      </c>
      <c r="AC5" t="s">
        <v>56</v>
      </c>
      <c r="AE5" t="s">
        <v>22</v>
      </c>
      <c r="AF5" t="s">
        <v>23</v>
      </c>
      <c r="AG5" t="s">
        <v>24</v>
      </c>
      <c r="AH5" t="s">
        <v>25</v>
      </c>
      <c r="AI5" t="s">
        <v>26</v>
      </c>
      <c r="AJ5" t="s">
        <v>27</v>
      </c>
      <c r="AK5" t="s">
        <v>28</v>
      </c>
      <c r="AL5" t="s">
        <v>29</v>
      </c>
      <c r="AM5" t="s">
        <v>30</v>
      </c>
      <c r="AN5" t="s">
        <v>31</v>
      </c>
      <c r="AS5" t="s">
        <v>17</v>
      </c>
      <c r="AT5" t="s">
        <v>19</v>
      </c>
      <c r="AU5" t="s">
        <v>18</v>
      </c>
      <c r="AV5" t="s">
        <v>60</v>
      </c>
      <c r="AW5" t="s">
        <v>17</v>
      </c>
      <c r="AX5" t="s">
        <v>19</v>
      </c>
      <c r="AY5" t="s">
        <v>18</v>
      </c>
      <c r="AZ5" t="s">
        <v>60</v>
      </c>
      <c r="BA5" t="s">
        <v>17</v>
      </c>
      <c r="BB5" t="s">
        <v>19</v>
      </c>
      <c r="BC5" t="s">
        <v>18</v>
      </c>
      <c r="BD5" t="s">
        <v>60</v>
      </c>
      <c r="BF5" t="str">
        <f>AR6&amp;" A"</f>
        <v>0 A</v>
      </c>
    </row>
    <row r="6" spans="2:58">
      <c r="B6" t="s">
        <v>55</v>
      </c>
      <c r="D6">
        <f>Calculator!B17*(((Calculator!B21-1)/125)*Calculator!B9+(1-(Calculator!B21-1)/5))</f>
        <v>1.3793999999999997</v>
      </c>
      <c r="Q6">
        <f>Calculator!C17*(((Calculator!C21-1)/125)*Calculator!B9+(1-(Calculator!C21-1)/5))</f>
        <v>1.8809999999999998</v>
      </c>
      <c r="AD6">
        <f>Calculator!D17*(((Calculator!D21-1)/125)*Calculator!B9+(1-(Calculator!D21-1)/5))</f>
        <v>0</v>
      </c>
      <c r="AQ6" t="str">
        <f>$AS$4&amp;"     "</f>
        <v xml:space="preserve">NTMFS5C430NL     </v>
      </c>
      <c r="AR6">
        <f>B7</f>
        <v>0</v>
      </c>
      <c r="AS6">
        <f>Calculator!$B$5/100*AR6^2*Calculator!$B$17/1000</f>
        <v>0</v>
      </c>
      <c r="AT6">
        <f>0.5*Calculator!$B$7/Calculator!$B$8*Calculator!B$18*0.000000001*Calculator!$B$4*1000</f>
        <v>7.4450696400000002E-2</v>
      </c>
      <c r="AU6">
        <f>(Calculator!B$19-Calculator!B$20)*0.000000001*Calculator!$B$16*Calculator!$B$4*1000</f>
        <v>4.3813636363636367E-2</v>
      </c>
      <c r="AV6">
        <v>0</v>
      </c>
      <c r="BF6" t="str">
        <f>AR10&amp;" A"</f>
        <v>5 A</v>
      </c>
    </row>
    <row r="7" spans="2:58">
      <c r="B7">
        <v>0</v>
      </c>
      <c r="C7">
        <f>Calculator!$B$5/100*$B$7*$B$7*$D$6/1000+0.5*Calculator!$B$7/Calculator!$B$8*Calculator!$B$18*0.000000001*Calculator!$B$4*1000+(Calculator!$B$19-Calculator!$B$20)*0.000000001*Calculator!$B$16*Calculator!$B$4*1000</f>
        <v>0.11826433276363638</v>
      </c>
      <c r="D7">
        <f>0.5*$B$7*$B$7*$D$6/1000</f>
        <v>0</v>
      </c>
      <c r="E7">
        <f>0.5*$B7*$B7*(Calculator!$B$17*(((Calculator!$B$21-1)/125)*(Calculator!$B$10*Sheet2!D7+Calculator!$B$9)+(1-(Calculator!$B$21-1)/5)))/1000</f>
        <v>0</v>
      </c>
      <c r="F7">
        <f>0.5*$B7*$B7*(Calculator!$B$17*(((Calculator!$B$21-1)/125)*(Calculator!$B$10*Sheet2!E7+Calculator!$B$9)+(1-(Calculator!$B$21-1)/5)))/1000</f>
        <v>0</v>
      </c>
      <c r="G7">
        <f>0.5*$B7*$B7*(Calculator!$B$17*(((Calculator!$B$21-1)/125)*(Calculator!$B$10*Sheet2!F7+Calculator!$B$9)+(1-(Calculator!$B$21-1)/5)))/1000</f>
        <v>0</v>
      </c>
      <c r="H7">
        <f>0.5*$B7*$B7*(Calculator!$B$17*(((Calculator!$B$21-1)/125)*(Calculator!$B$10*Sheet2!G7+Calculator!$B$9)+(1-(Calculator!$B$21-1)/5)))/1000</f>
        <v>0</v>
      </c>
      <c r="I7">
        <f>0.5*$B7*$B7*(Calculator!$B$17*(((Calculator!$B$21-1)/125)*(Calculator!$B$10*Sheet2!H7+Calculator!$B$9)+(1-(Calculator!$B$21-1)/5)))/1000</f>
        <v>0</v>
      </c>
      <c r="J7">
        <f>0.5*$B7*$B7*(Calculator!$B$17*(((Calculator!$B$21-1)/125)*(Calculator!$B$10*Sheet2!I7+Calculator!$B$9)+(1-(Calculator!$B$21-1)/5)))/1000</f>
        <v>0</v>
      </c>
      <c r="K7">
        <f>0.5*$B7*$B7*(Calculator!$B$17*(((Calculator!$B$21-1)/125)*(Calculator!$B$10*Sheet2!J7+Calculator!$B$9)+(1-(Calculator!$B$21-1)/5)))/1000</f>
        <v>0</v>
      </c>
      <c r="L7">
        <f>0.5*$B7*$B7*(Calculator!$B$17*(((Calculator!$B$21-1)/125)*(Calculator!$B$10*Sheet2!K7+Calculator!$B$9)+(1-(Calculator!$B$21-1)/5)))/1000</f>
        <v>0</v>
      </c>
      <c r="M7">
        <f>0.5*$B7*$B7*(Calculator!$B$17*(((Calculator!$B$21-1)/125)*(Calculator!$B$10*Sheet2!L7+Calculator!$B$9)+(1-(Calculator!$B$21-1)/5)))/1000</f>
        <v>0</v>
      </c>
      <c r="N7">
        <f>Calculator!$B$5/100*$B7*$B7*(Calculator!$B$17*(((Calculator!$B$21-1)/125)*(Calculator!$B$10*Sheet2!M7+Calculator!$B$9)+(1-(Calculator!$B$21-1)/5)))/1000+0.5*Calculator!$B$7/Calculator!$B$8*Calculator!$B$18*0.000000001*Calculator!$B$4*1000+(Calculator!$B$19-Calculator!$B$20)*0.000000001*Calculator!$B$16*Calculator!$B$4*1000</f>
        <v>0.11826433276363638</v>
      </c>
      <c r="P7">
        <f>Calculator!$B$5/100*$B7*$B7*$Q$6/1000+0.5*Calculator!$B$7/Calculator!$B$8*Calculator!$C$18*0.000000001*Calculator!$B$4*1000+(Calculator!$C$19-Calculator!$C$20)*0.000000001*Calculator!$B$16*Calculator!$B$4*1000</f>
        <v>7.9979460283636367E-2</v>
      </c>
      <c r="Q7">
        <f t="shared" ref="Q7" si="0">0.5*$B7*$B7*$Q$6/1000</f>
        <v>0</v>
      </c>
      <c r="R7">
        <f>0.5*$B7*$B7*(Calculator!$C$17*(((Calculator!$C$21-1)/125)*(Calculator!$B$10*Sheet2!Q7+Calculator!$B$9)+(1-(Calculator!$C$21-1)/5)))/1000</f>
        <v>0</v>
      </c>
      <c r="S7">
        <f>0.5*$B7*$B7*(Calculator!$C$17*(((Calculator!$C$21-1)/125)*(Calculator!$B$10*Sheet2!R7+Calculator!$B$9)+(1-(Calculator!$C$21-1)/5)))/1000</f>
        <v>0</v>
      </c>
      <c r="T7">
        <f>0.5*$B7*$B7*(Calculator!$C$17*(((Calculator!$C$21-1)/125)*(Calculator!$B$10*Sheet2!S7+Calculator!$B$9)+(1-(Calculator!$C$21-1)/5)))/1000</f>
        <v>0</v>
      </c>
      <c r="U7">
        <f>0.5*$B7*$B7*(Calculator!$C$17*(((Calculator!$C$21-1)/125)*(Calculator!$B$10*Sheet2!T7+Calculator!$B$9)+(1-(Calculator!$C$21-1)/5)))/1000</f>
        <v>0</v>
      </c>
      <c r="V7">
        <f>0.5*$B7*$B7*(Calculator!$C$17*(((Calculator!$C$21-1)/125)*(Calculator!$B$10*Sheet2!U7+Calculator!$B$9)+(1-(Calculator!$C$21-1)/5)))/1000</f>
        <v>0</v>
      </c>
      <c r="W7">
        <f>0.5*$B7*$B7*(Calculator!$C$17*(((Calculator!$C$21-1)/125)*(Calculator!$B$10*Sheet2!V7+Calculator!$B$9)+(1-(Calculator!$C$21-1)/5)))/1000</f>
        <v>0</v>
      </c>
      <c r="X7">
        <f>0.5*$B7*$B7*(Calculator!$C$17*(((Calculator!$C$21-1)/125)*(Calculator!$B$10*Sheet2!W7+Calculator!$B$9)+(1-(Calculator!$C$21-1)/5)))/1000</f>
        <v>0</v>
      </c>
      <c r="Y7">
        <f>0.5*$B7*$B7*(Calculator!$C$17*(((Calculator!$C$21-1)/125)*(Calculator!$B$10*Sheet2!X7+Calculator!$B$9)+(1-(Calculator!$C$21-1)/5)))/1000</f>
        <v>0</v>
      </c>
      <c r="Z7" s="3">
        <f>0.5*$B7*$B7*(Calculator!$C$17*(((Calculator!$C$21-1)/125)*(Calculator!$B$10*Sheet2!Y7+Calculator!$B$9)+(1-(Calculator!$C$21-1)/5)))/1000</f>
        <v>0</v>
      </c>
      <c r="AA7">
        <f>Calculator!$B$5/100*$B7*$B7*(Calculator!$C$17*(((Calculator!$C$21-1)/125)*(Calculator!$B$10*Sheet2!Z7+Calculator!$B$9)+(1-(Calculator!$C$21-1)/5)))/1000+0.5*Calculator!$B$7/Calculator!$B$8*Calculator!$C$18*0.000000001*Calculator!$B$4*1000+(Calculator!$C$19-Calculator!$C$20)*0.000000001*Calculator!$B$16*Calculator!$B$4*1000</f>
        <v>7.9979460283636367E-2</v>
      </c>
      <c r="AC7">
        <f>Calculator!$B$5/100*$B7*$B7*$AD$6/1000+0.5*Calculator!$B$7/Calculator!$B$8*Calculator!$D$18*0.000000001*Calculator!$B$4*1000+(Calculator!$D$19-Calculator!$D$20)*0.000000001*Calculator!$D$16*Calculator!$B$4*1000</f>
        <v>0</v>
      </c>
      <c r="AD7">
        <f t="shared" ref="AD7" si="1">0.5*$B7*$B7*$AD$6/1000</f>
        <v>0</v>
      </c>
      <c r="AE7">
        <f>0.5*$B7*$B7*(Calculator!$D$17*(((Calculator!$D$21-1)/125)*(Calculator!$B$10*Sheet2!AD7+Calculator!$B$9)+(1-(Calculator!$D$21-1)/5)))/1000</f>
        <v>0</v>
      </c>
      <c r="AF7">
        <f>0.5*$B7*$B7*(Calculator!$D$17*(((Calculator!$D$21-1)/125)*(Calculator!$B$10*Sheet2!AE7+Calculator!$B$9)+(1-(Calculator!$D$21-1)/5)))/1000</f>
        <v>0</v>
      </c>
      <c r="AG7">
        <f>0.5*$B7*$B7*(Calculator!$D$17*(((Calculator!$D$21-1)/125)*(Calculator!$B$10*Sheet2!AF7+Calculator!$B$9)+(1-(Calculator!$D$21-1)/5)))/1000</f>
        <v>0</v>
      </c>
      <c r="AH7">
        <f>0.5*$B7*$B7*(Calculator!$D$17*(((Calculator!$D$21-1)/125)*(Calculator!$B$10*Sheet2!AG7+Calculator!$B$9)+(1-(Calculator!$D$21-1)/5)))/1000</f>
        <v>0</v>
      </c>
      <c r="AI7">
        <f>0.5*$B7*$B7*(Calculator!$D$17*(((Calculator!$D$21-1)/125)*(Calculator!$B$10*Sheet2!AH7+Calculator!$B$9)+(1-(Calculator!$D$21-1)/5)))/1000</f>
        <v>0</v>
      </c>
      <c r="AJ7">
        <f>0.5*$B7*$B7*(Calculator!$D$17*(((Calculator!$D$21-1)/125)*(Calculator!$B$10*Sheet2!AI7+Calculator!$B$9)+(1-(Calculator!$D$21-1)/5)))/1000</f>
        <v>0</v>
      </c>
      <c r="AK7">
        <f>0.5*$B7*$B7*(Calculator!$D$17*(((Calculator!$D$21-1)/125)*(Calculator!$B$10*Sheet2!AJ7+Calculator!$B$9)+(1-(Calculator!$D$21-1)/5)))/1000</f>
        <v>0</v>
      </c>
      <c r="AL7">
        <f>0.5*$B7*$B7*(Calculator!$D$17*(((Calculator!$D$21-1)/125)*(Calculator!$B$10*Sheet2!AK7+Calculator!$B$9)+(1-(Calculator!$D$21-1)/5)))/1000</f>
        <v>0</v>
      </c>
      <c r="AM7">
        <f>0.5*$B7*$B7*(Calculator!$D$17*(((Calculator!$D$21-1)/125)*(Calculator!$B$10*Sheet2!AL7+Calculator!$B$9)+(1-(Calculator!$D$21-1)/5)))/1000</f>
        <v>0</v>
      </c>
      <c r="AN7">
        <f>Calculator!$B$5/100*$B7*$B7*(Calculator!$D$17*(((Calculator!$D$21-1)/125)*(Calculator!$B$10*Sheet2!AM7+Calculator!$B$9)+(1-(Calculator!$D$21-1)/5)))/1000+0.5*Calculator!$B$7/Calculator!$B$8*Calculator!$D$18*0.000000001*Calculator!$B$4*1000+(Calculator!$D$19-Calculator!$D$20)*0.000000001*Calculator!$D$16*Calculator!$B$4*1000</f>
        <v>0</v>
      </c>
      <c r="AQ7" t="str">
        <f>$AW$4&amp;"     "</f>
        <v xml:space="preserve">NTMFS5C423NL     </v>
      </c>
      <c r="AR7">
        <f>AR6</f>
        <v>0</v>
      </c>
      <c r="AW7">
        <f>Calculator!$B$5/100*AR6^2*Calculator!$C$17/1000</f>
        <v>0</v>
      </c>
      <c r="AX7">
        <f>0.5*Calculator!$B$7/Calculator!$B$8*Calculator!C$18*0.000000001*Calculator!$B$4*1000</f>
        <v>4.8882823919999999E-2</v>
      </c>
      <c r="AY7">
        <f>(Calculator!C$19-Calculator!C$20)*0.000000001*Calculator!$B$16*Calculator!$B$4*1000</f>
        <v>3.1096636363636368E-2</v>
      </c>
      <c r="AZ7">
        <v>0</v>
      </c>
      <c r="BF7" t="str">
        <f>AR14&amp;" A"</f>
        <v>10 A</v>
      </c>
    </row>
    <row r="8" spans="2:58">
      <c r="B8">
        <f>Calculator!B3/20</f>
        <v>1</v>
      </c>
      <c r="C8">
        <f ca="1">Calculator!$B$5/100*$B8*$B8*$D$6/1000+0.5*Calculator!$B$7/Calculator!$B$8*Calculator!$B$18*0.000000001*Calculator!$B$4*1000+(Calculator!$B$19-Calculator!$B$20)*0.000000001*Calculator!$B$16*Calculator!$B$4*1000+(FORECAST(B8, INDIRECT("Sheet3!AM" &amp;MATCH($D$4, PartName, 0)+2):INDIRECT("Sheet3!AQ" &amp;MATCH($D$4, PartName, 0)+2), Sheet3!$AM$2:$AQ$2)+(Calculator!$B$9-25)*INDIRECT("Sheet3!AR"&amp;MATCH($D$4,PartName,0)+2))*B8*Calculator!$B$6*0.000000001*Calculator!$B$4*1000</f>
        <v>0.12013002135944707</v>
      </c>
      <c r="D8">
        <f ca="1">Calculator!$B$5/100*$B$8*$B$8*$D$6/1000+FORECAST(B8, INDIRECT("Sheet3!AM" &amp;MATCH($D$4, PartName, 0)+2):INDIRECT("Sheet3!AQ" &amp;MATCH($D$4, PartName, 0)+2), Sheet3!$AM$2:$AQ$2)*$B8*Calculator!$B$6*0.000000001*Calculator!$B$4*1000</f>
        <v>1.955688595810706E-3</v>
      </c>
      <c r="E8">
        <f ca="1">Calculator!$B$5/100*$B8*$B8*(Calculator!$B$17*(((Calculator!$B$21-1)/125)*(Calculator!$B$10*Sheet2!D8+Calculator!$B$9)+(1-(Calculator!$B$21-1)/5)))/1000+(FORECAST($B8,INDIRECT("Sheet3!AM"&amp;MATCH($D$4,PartName,0)+2):INDIRECT("Sheet3!AQ"&amp;MATCH($D$4,PartName,0)+2),Sheet3!$AM$2:$AQ$2)+((Calculator!$B$10*Sheet2!D8+Calculator!$B$9)-25)*INDIRECT("Sheet3!AR"&amp;MATCH($D$4,PartName,0)+2))*$B8*Calculator!$B$6*0.000000001*Calculator!$B$4*1000</f>
        <v>1.865655427332121E-3</v>
      </c>
      <c r="F8">
        <f ca="1">Calculator!$B$5/100*$B8*$B8*(Calculator!$B$17*(((Calculator!$B$21-1)/125)*(Calculator!$B$10*Sheet2!E8+Calculator!$B$9)+(1-(Calculator!$B$21-1)/5)))/1000+(FORECAST($B8,INDIRECT("Sheet3!AM"&amp;MATCH($D$4,PartName,0)+2):INDIRECT("Sheet3!AQ"&amp;MATCH($D$4,PartName,0)+2),Sheet3!$AM$2:$AQ$2)+((Calculator!$B$10*Sheet2!E8+Calculator!$B$9)-25)*INDIRECT("Sheet3!AR"&amp;MATCH($D$4,PartName,0)+2))*$B8*Calculator!$B$6*0.000000001*Calculator!$B$4*1000</f>
        <v>1.8656569542946585E-3</v>
      </c>
      <c r="G8">
        <f ca="1">Calculator!$B$5/100*$B8*$B8*(Calculator!$B$17*(((Calculator!$B$21-1)/125)*(Calculator!$B$10*Sheet2!F8+Calculator!$B$9)+(1-(Calculator!$B$21-1)/5)))/1000+(FORECAST($B8,INDIRECT("Sheet3!AM"&amp;MATCH($D$4,PartName,0)+2):INDIRECT("Sheet3!AQ"&amp;MATCH($D$4,PartName,0)+2),Sheet3!$AM$2:$AQ$2)+((Calculator!$B$10*Sheet2!F8+Calculator!$B$9)-25)*INDIRECT("Sheet3!AR"&amp;MATCH($D$4,PartName,0)+2))*$B8*Calculator!$B$6*0.000000001*Calculator!$B$4*1000</f>
        <v>1.8656569542687611E-3</v>
      </c>
      <c r="H8">
        <f ca="1">Calculator!$B$5/100*$B8*$B8*(Calculator!$B$17*(((Calculator!$B$21-1)/125)*(Calculator!$B$10*Sheet2!G8+Calculator!$B$9)+(1-(Calculator!$B$21-1)/5)))/1000+(FORECAST($B8,INDIRECT("Sheet3!AM"&amp;MATCH($D$4,PartName,0)+2):INDIRECT("Sheet3!AQ"&amp;MATCH($D$4,PartName,0)+2),Sheet3!$AM$2:$AQ$2)+((Calculator!$B$10*Sheet2!G8+Calculator!$B$9)-25)*INDIRECT("Sheet3!AR"&amp;MATCH($D$4,PartName,0)+2))*$B8*Calculator!$B$6*0.000000001*Calculator!$B$4*1000</f>
        <v>1.8656569542687615E-3</v>
      </c>
      <c r="I8">
        <f ca="1">Calculator!$B$5/100*$B8*$B8*(Calculator!$B$17*(((Calculator!$B$21-1)/125)*(Calculator!$B$10*Sheet2!H8+Calculator!$B$9)+(1-(Calculator!$B$21-1)/5)))/1000+(FORECAST($B8,INDIRECT("Sheet3!AM"&amp;MATCH($D$4,PartName,0)+2):INDIRECT("Sheet3!AQ"&amp;MATCH($D$4,PartName,0)+2),Sheet3!$AM$2:$AQ$2)+((Calculator!$B$10*Sheet2!H8+Calculator!$B$9)-25)*INDIRECT("Sheet3!AR"&amp;MATCH($D$4,PartName,0)+2))*$B8*Calculator!$B$6*0.000000001*Calculator!$B$4*1000</f>
        <v>1.8656569542687615E-3</v>
      </c>
      <c r="J8">
        <f ca="1">Calculator!$B$5/100*$B8*$B8*(Calculator!$B$17*(((Calculator!$B$21-1)/125)*(Calculator!$B$10*Sheet2!I8+Calculator!$B$9)+(1-(Calculator!$B$21-1)/5)))/1000+(FORECAST($B8,INDIRECT("Sheet3!AM"&amp;MATCH($D$4,PartName,0)+2):INDIRECT("Sheet3!AQ"&amp;MATCH($D$4,PartName,0)+2),Sheet3!$AM$2:$AQ$2)+((Calculator!$B$10*Sheet2!I8+Calculator!$B$9)-25)*INDIRECT("Sheet3!AR"&amp;MATCH($D$4,PartName,0)+2))*$B8*Calculator!$B$6*0.000000001*Calculator!$B$4*1000</f>
        <v>1.8656569542687615E-3</v>
      </c>
      <c r="K8">
        <f ca="1">Calculator!$B$5/100*$B8*$B8*(Calculator!$B$17*(((Calculator!$B$21-1)/125)*(Calculator!$B$10*Sheet2!J8+Calculator!$B$9)+(1-(Calculator!$B$21-1)/5)))/1000+(FORECAST($B8,INDIRECT("Sheet3!AM"&amp;MATCH($D$4,PartName,0)+2):INDIRECT("Sheet3!AQ"&amp;MATCH($D$4,PartName,0)+2),Sheet3!$AM$2:$AQ$2)+((Calculator!$B$10*Sheet2!J8+Calculator!$B$9)-25)*INDIRECT("Sheet3!AR"&amp;MATCH($D$4,PartName,0)+2))*$B8*Calculator!$B$6*0.000000001*Calculator!$B$4*1000</f>
        <v>1.8656569542687615E-3</v>
      </c>
      <c r="L8">
        <f ca="1">Calculator!$B$5/100*$B8*$B8*(Calculator!$B$17*(((Calculator!$B$21-1)/125)*(Calculator!$B$10*Sheet2!K8+Calculator!$B$9)+(1-(Calculator!$B$21-1)/5)))/1000+(FORECAST($B8,INDIRECT("Sheet3!AM"&amp;MATCH($D$4,PartName,0)+2):INDIRECT("Sheet3!AQ"&amp;MATCH($D$4,PartName,0)+2),Sheet3!$AM$2:$AQ$2)+((Calculator!$B$10*Sheet2!K8+Calculator!$B$9)-25)*INDIRECT("Sheet3!AR"&amp;MATCH($D$4,PartName,0)+2))*$B8*Calculator!$B$6*0.000000001*Calculator!$B$4*1000</f>
        <v>1.8656569542687615E-3</v>
      </c>
      <c r="M8">
        <f ca="1">Calculator!$B$5/100*$B8*$B8*(Calculator!$B$17*(((Calculator!$B$21-1)/125)*(Calculator!$B$10*Sheet2!L8+Calculator!$B$9)+(1-(Calculator!$B$21-1)/5)))/1000+(FORECAST($B8,INDIRECT("Sheet3!AM"&amp;MATCH($D$4,PartName,0)+2):INDIRECT("Sheet3!AQ"&amp;MATCH($D$4,PartName,0)+2),Sheet3!$AM$2:$AQ$2)+((Calculator!$B$10*Sheet2!L8+Calculator!$B$9)-25)*INDIRECT("Sheet3!AR"&amp;MATCH($D$4,PartName,0)+2))*$B8*Calculator!$B$6*0.000000001*Calculator!$B$4*1000</f>
        <v>1.8656569542687615E-3</v>
      </c>
      <c r="N8">
        <f ca="1">Calculator!$B$5/100*$B8*$B8*(Calculator!$B$17*(((Calculator!$B$21-1)/125)*(Calculator!$B$10*Sheet2!M8+Calculator!$B$9)+(1-(Calculator!$B$21-1)/5)))/1000+0.5*Calculator!$B$7/Calculator!$B$8*Calculator!$B$18*0.000000001*Calculator!$B$4*1000+(Calculator!$B$19-Calculator!$B$20)*0.000000001*Calculator!$B$16*Calculator!$B$4*1000+(FORECAST($B8,INDIRECT("Sheet3!AM"&amp;MATCH($D$4,PartName,0)+2):INDIRECT("Sheet3!AQ"&amp;MATCH($D$4,PartName,0)+2),Sheet3!$AM$2:$AQ$2)+((Calculator!$B$10*Sheet2!M8+Calculator!$B$9)-25)*INDIRECT("Sheet3!AR"&amp;MATCH($D$4,PartName,0)+2))*$B8*Calculator!$B$6*0.000000001*Calculator!$B$4*1000</f>
        <v>0.12012998971790512</v>
      </c>
      <c r="P8">
        <f ca="1">Calculator!$B$5/100*$B8*$B8*$Q$6/1000+0.5*Calculator!$B$7/Calculator!$B$8*Calculator!$C$18*0.000000001*Calculator!$B$4*1000+(Calculator!$C$19-Calculator!$C$20)*0.000000001*Calculator!$B$16*Calculator!$B$4*1000+(FORECAST(B8, INDIRECT("Sheet3!AM" &amp;MATCH($Q$4, PartName, 0)+2):INDIRECT("Sheet3!AQ" &amp;MATCH($Q$4, PartName, 0)+2), Sheet3!$AM$2:$AQ$2)+(Calculator!$B$9-25)*INDIRECT("Sheet3!AR"&amp;MATCH($Q$4,PartName,0)+2))*B8*Calculator!$B$6*0.000000001*Calculator!$B$4*1000</f>
        <v>8.2118190260362503E-2</v>
      </c>
      <c r="Q8">
        <f ca="1">Calculator!$B$5/100*$B8*$B8*$Q$6/1000+FORECAST(B8, INDIRECT("Sheet3!AM" &amp;MATCH($Q$4, PartName, 0)+2):INDIRECT("Sheet3!AQ" &amp;MATCH($Q$4, PartName, 0)+2), Sheet3!$AM$2:$AQ$2)*$B8*Calculator!$B$6*0.000000001*Calculator!$B$4*1000</f>
        <v>2.2287299767261444E-3</v>
      </c>
      <c r="R8">
        <f ca="1">Calculator!$B$5/100*$B8*$B8*(Calculator!$C$17*(((Calculator!$C$21-1)/125)*(Calculator!$B$10*Sheet2!Q8+Calculator!$B$9)+(1-(Calculator!$C$21-1)/5)))/1000+(FORECAST($B8,INDIRECT("Sheet3!AM"&amp;MATCH($Q$4,PartName,0)+2):INDIRECT("Sheet3!AQ"&amp;MATCH($Q$4,PartName,0)+2),Sheet3!$AM$2:$AQ$2)+((Calculator!$B$10*Sheet2!Q8+Calculator!$B$9)-25)*INDIRECT("Sheet3!AR"&amp;MATCH($Q$4,PartName,0)+2))*$B8*Calculator!$B$6*0.000000001*Calculator!$B$4*1000</f>
        <v>2.1389118410922456E-3</v>
      </c>
      <c r="S8">
        <f ca="1">Calculator!$B$5/100*$B8*$B8*(Calculator!$C$17*(((Calculator!$C$21-1)/125)*(Calculator!$B$10*Sheet2!R8+Calculator!$B$9)+(1-(Calculator!$C$21-1)/5)))/1000+(FORECAST($B8,INDIRECT("Sheet3!AM"&amp;MATCH($Q$4,PartName,0)+2):INDIRECT("Sheet3!AQ"&amp;MATCH($Q$4,PartName,0)+2),Sheet3!$AM$2:$AQ$2)+((Calculator!$B$10*Sheet2!R8+Calculator!$B$9)-25)*INDIRECT("Sheet3!AR"&amp;MATCH($Q$4,PartName,0)+2))*$B8*Calculator!$B$6*0.000000001*Calculator!$B$4*1000</f>
        <v>2.1389045119323776E-3</v>
      </c>
      <c r="T8">
        <f ca="1">Calculator!$B$5/100*$B8*$B8*(Calculator!$C$17*(((Calculator!$C$21-1)/125)*(Calculator!$B$10*Sheet2!S8+Calculator!$B$9)+(1-(Calculator!$C$21-1)/5)))/1000+(FORECAST($B8,INDIRECT("Sheet3!AM"&amp;MATCH($Q$4,PartName,0)+2):INDIRECT("Sheet3!AQ"&amp;MATCH($Q$4,PartName,0)+2),Sheet3!$AM$2:$AQ$2)+((Calculator!$B$10*Sheet2!S8+Calculator!$B$9)-25)*INDIRECT("Sheet3!AR"&amp;MATCH($Q$4,PartName,0)+2))*$B8*Calculator!$B$6*0.000000001*Calculator!$B$4*1000</f>
        <v>2.1389045113343178E-3</v>
      </c>
      <c r="U8">
        <f ca="1">Calculator!$B$5/100*$B8*$B8*(Calculator!$C$17*(((Calculator!$C$21-1)/125)*(Calculator!$B$10*Sheet2!T8+Calculator!$B$9)+(1-(Calculator!$C$21-1)/5)))/1000+(FORECAST($B8,INDIRECT("Sheet3!AM"&amp;MATCH($Q$4,PartName,0)+2):INDIRECT("Sheet3!AQ"&amp;MATCH($Q$4,PartName,0)+2),Sheet3!$AM$2:$AQ$2)+((Calculator!$B$10*Sheet2!T8+Calculator!$B$9)-25)*INDIRECT("Sheet3!AR"&amp;MATCH($Q$4,PartName,0)+2))*$B8*Calculator!$B$6*0.000000001*Calculator!$B$4*1000</f>
        <v>2.1389045113342697E-3</v>
      </c>
      <c r="V8">
        <f ca="1">Calculator!$B$5/100*$B8*$B8*(Calculator!$C$17*(((Calculator!$C$21-1)/125)*(Calculator!$B$10*Sheet2!U8+Calculator!$B$9)+(1-(Calculator!$C$21-1)/5)))/1000+(FORECAST($B8,INDIRECT("Sheet3!AM"&amp;MATCH($Q$4,PartName,0)+2):INDIRECT("Sheet3!AQ"&amp;MATCH($Q$4,PartName,0)+2),Sheet3!$AM$2:$AQ$2)+((Calculator!$B$10*Sheet2!U8+Calculator!$B$9)-25)*INDIRECT("Sheet3!AR"&amp;MATCH($Q$4,PartName,0)+2))*$B8*Calculator!$B$6*0.000000001*Calculator!$B$4*1000</f>
        <v>2.1389045113342693E-3</v>
      </c>
      <c r="W8">
        <f ca="1">Calculator!$B$5/100*$B8*$B8*(Calculator!$C$17*(((Calculator!$C$21-1)/125)*(Calculator!$B$10*Sheet2!V8+Calculator!$B$9)+(1-(Calculator!$C$21-1)/5)))/1000+(FORECAST($B8,INDIRECT("Sheet3!AM"&amp;MATCH($Q$4,PartName,0)+2):INDIRECT("Sheet3!AQ"&amp;MATCH($Q$4,PartName,0)+2),Sheet3!$AM$2:$AQ$2)+((Calculator!$B$10*Sheet2!V8+Calculator!$B$9)-25)*INDIRECT("Sheet3!AR"&amp;MATCH($Q$4,PartName,0)+2))*$B8*Calculator!$B$6*0.000000001*Calculator!$B$4*1000</f>
        <v>2.1389045113342693E-3</v>
      </c>
      <c r="X8">
        <f ca="1">Calculator!$B$5/100*$B8*$B8*(Calculator!$C$17*(((Calculator!$C$21-1)/125)*(Calculator!$B$10*Sheet2!W8+Calculator!$B$9)+(1-(Calculator!$C$21-1)/5)))/1000+(FORECAST($B8,INDIRECT("Sheet3!AM"&amp;MATCH($Q$4,PartName,0)+2):INDIRECT("Sheet3!AQ"&amp;MATCH($Q$4,PartName,0)+2),Sheet3!$AM$2:$AQ$2)+((Calculator!$B$10*Sheet2!W8+Calculator!$B$9)-25)*INDIRECT("Sheet3!AR"&amp;MATCH($Q$4,PartName,0)+2))*$B8*Calculator!$B$6*0.000000001*Calculator!$B$4*1000</f>
        <v>2.1389045113342693E-3</v>
      </c>
      <c r="Y8">
        <f ca="1">Calculator!$B$5/100*$B8*$B8*(Calculator!$C$17*(((Calculator!$C$21-1)/125)*(Calculator!$B$10*Sheet2!X8+Calculator!$B$9)+(1-(Calculator!$C$21-1)/5)))/1000+(FORECAST($B8,INDIRECT("Sheet3!AM"&amp;MATCH($Q$4,PartName,0)+2):INDIRECT("Sheet3!AQ"&amp;MATCH($Q$4,PartName,0)+2),Sheet3!$AM$2:$AQ$2)+((Calculator!$B$10*Sheet2!X8+Calculator!$B$9)-25)*INDIRECT("Sheet3!AR"&amp;MATCH($Q$4,PartName,0)+2))*$B8*Calculator!$B$6*0.000000001*Calculator!$B$4*1000</f>
        <v>2.1389045113342693E-3</v>
      </c>
      <c r="Z8">
        <f ca="1">Calculator!$B$5/100*$B8*$B8*(Calculator!$C$17*(((Calculator!$C$21-1)/125)*(Calculator!$B$10*Sheet2!Y8+Calculator!$B$9)+(1-(Calculator!$C$21-1)/5)))/1000+(FORECAST($B8,INDIRECT("Sheet3!AM"&amp;MATCH($Q$4,PartName,0)+2):INDIRECT("Sheet3!AQ"&amp;MATCH($Q$4,PartName,0)+2),Sheet3!$AM$2:$AQ$2)+((Calculator!$B$10*Sheet2!Y8+Calculator!$B$9)-25)*INDIRECT("Sheet3!AR"&amp;MATCH($Q$4,PartName,0)+2))*$B8*Calculator!$B$6*0.000000001*Calculator!$B$4*1000</f>
        <v>2.1389045113342693E-3</v>
      </c>
      <c r="AA8">
        <f ca="1">Calculator!$B$5/100*$B8*$B8*(Calculator!$C$17*(((Calculator!$C$21-1)/125)*(Calculator!$B$10*Sheet2!Z8+Calculator!$B$9)+(1-(Calculator!$C$21-1)/5)))/1000+0.5*Calculator!$B$7/Calculator!$B$8*Calculator!$C$18*0.000000001*Calculator!$B$4*1000+(Calculator!$C$19-Calculator!$C$20)*0.000000001*Calculator!$B$16*Calculator!$B$4*1000+(FORECAST($B8,INDIRECT("Sheet3!AM"&amp;MATCH($Q$4,PartName,0)+2):INDIRECT("Sheet3!AQ"&amp;MATCH($Q$4,PartName,0)+2),Sheet3!$AM$2:$AQ$2)+((Calculator!$B$10*Sheet2!Z8+Calculator!$B$9)-25)*INDIRECT("Sheet3!AR"&amp;MATCH($Q$4,PartName,0)+2))*$B8*Calculator!$B$6*0.000000001*Calculator!$B$4*1000</f>
        <v>8.211836479497063E-2</v>
      </c>
      <c r="AC8">
        <f>Calculator!$B$5/100*$B8*$B8*$AD$6/1000+0.5*Calculator!$B$7/Calculator!$B$8*Calculator!$D$18*0.000000001*Calculator!$B$4*1000+(Calculator!$D$19-Calculator!$D$20)*0.000000001*Calculator!$D$16*Calculator!$B$4*1000+(Calculator!$D$22+(Calculator!$B$9-25)*Calculator!$D$23/1000)*B8*Calculator!$B$6*0.000000001*Calculator!$B$4*1000</f>
        <v>0</v>
      </c>
      <c r="AD8">
        <f>Calculator!$B$5/100*$B8*$B8*$AD$6/1000+Calculator!$D$22*$B8*Calculator!$B$6*0.000000001*Calculator!$B$4*1000</f>
        <v>0</v>
      </c>
      <c r="AE8">
        <f>Calculator!$B$5/100*$B8*$B8*(Calculator!$D$17*(((Calculator!$D$21-1)/125)*(Calculator!$B$10*Sheet2!AD8+Calculator!$B$9)+(1-(Calculator!$D$21-1)/5)))/1000+(Calculator!$D$22+((Calculator!$B$10*Sheet2!AD8+Calculator!$B$9)-25)*Calculator!$D$23/1000)*$B8*Calculator!$B$6*0.000000001*Calculator!$B$4*1000</f>
        <v>0</v>
      </c>
      <c r="AF8">
        <f>Calculator!$B$5/100*$B8*$B8*(Calculator!$D$17*(((Calculator!$D$21-1)/125)*(Calculator!$B$10*Sheet2!AE8+Calculator!$B$9)+(1-(Calculator!$D$21-1)/5)))/1000+(Calculator!$D$22+((Calculator!$B$10*Sheet2!AE8+Calculator!$B$9)-25)*Calculator!$D$23/1000)*$B8*Calculator!$B$6*0.000000001*Calculator!$B$4*1000</f>
        <v>0</v>
      </c>
      <c r="AG8">
        <f>Calculator!$B$5/100*$B8*$B8*(Calculator!$D$17*(((Calculator!$D$21-1)/125)*(Calculator!$B$10*Sheet2!AF8+Calculator!$B$9)+(1-(Calculator!$D$21-1)/5)))/1000+(Calculator!$D$22+((Calculator!$B$10*Sheet2!AF8+Calculator!$B$9)-25)*Calculator!$D$23/1000)*$B8*Calculator!$B$6*0.000000001*Calculator!$B$4*1000</f>
        <v>0</v>
      </c>
      <c r="AH8">
        <f>Calculator!$B$5/100*$B8*$B8*(Calculator!$D$17*(((Calculator!$D$21-1)/125)*(Calculator!$B$10*Sheet2!AG8+Calculator!$B$9)+(1-(Calculator!$D$21-1)/5)))/1000+(Calculator!$D$22+((Calculator!$B$10*Sheet2!AG8+Calculator!$B$9)-25)*Calculator!$D$23/1000)*$B8*Calculator!$B$6*0.000000001*Calculator!$B$4*1000</f>
        <v>0</v>
      </c>
      <c r="AI8">
        <f>Calculator!$B$5/100*$B8*$B8*(Calculator!$D$17*(((Calculator!$D$21-1)/125)*(Calculator!$B$10*Sheet2!AH8+Calculator!$B$9)+(1-(Calculator!$D$21-1)/5)))/1000+(Calculator!$D$22+((Calculator!$B$10*Sheet2!AH8+Calculator!$B$9)-25)*Calculator!$D$23/1000)*$B8*Calculator!$B$6*0.000000001*Calculator!$B$4*1000</f>
        <v>0</v>
      </c>
      <c r="AJ8">
        <f>Calculator!$B$5/100*$B8*$B8*(Calculator!$D$17*(((Calculator!$D$21-1)/125)*(Calculator!$B$10*Sheet2!AI8+Calculator!$B$9)+(1-(Calculator!$D$21-1)/5)))/1000+(Calculator!$D$22+((Calculator!$B$10*Sheet2!AI8+Calculator!$B$9)-25)*Calculator!$D$23/1000)*$B8*Calculator!$B$6*0.000000001*Calculator!$B$4*1000</f>
        <v>0</v>
      </c>
      <c r="AK8">
        <f>Calculator!$B$5/100*$B8*$B8*(Calculator!$D$17*(((Calculator!$D$21-1)/125)*(Calculator!$B$10*Sheet2!AJ8+Calculator!$B$9)+(1-(Calculator!$D$21-1)/5)))/1000+(Calculator!$D$22+((Calculator!$B$10*Sheet2!AJ8+Calculator!$B$9)-25)*Calculator!$D$23/1000)*$B8*Calculator!$B$6*0.000000001*Calculator!$B$4*1000</f>
        <v>0</v>
      </c>
      <c r="AL8">
        <f>Calculator!$B$5/100*$B8*$B8*(Calculator!$D$17*(((Calculator!$D$21-1)/125)*(Calculator!$B$10*Sheet2!AK8+Calculator!$B$9)+(1-(Calculator!$D$21-1)/5)))/1000+(Calculator!$D$22+((Calculator!$B$10*Sheet2!AK8+Calculator!$B$9)-25)*Calculator!$D$23/1000)*$B8*Calculator!$B$6*0.000000001*Calculator!$B$4*1000</f>
        <v>0</v>
      </c>
      <c r="AM8">
        <f>Calculator!$B$5/100*$B8*$B8*(Calculator!$D$17*(((Calculator!$D$21-1)/125)*(Calculator!$B$10*Sheet2!AL8+Calculator!$B$9)+(1-(Calculator!$D$21-1)/5)))/1000+(Calculator!$D$22+((Calculator!$B$10*Sheet2!AL8+Calculator!$B$9)-25)*Calculator!$D$23/1000)*$B8*Calculator!$B$6*0.000000001*Calculator!$B$4*1000</f>
        <v>0</v>
      </c>
      <c r="AN8">
        <f>Calculator!$B$5/100*$B8*$B8*(Calculator!$D$17*(((Calculator!$D$21-1)/125)*(Calculator!$B$10*Sheet2!AM8+Calculator!$B$9)+(1-(Calculator!$D$21-1)/5)))/1000+0.5*Calculator!$B$7/Calculator!$B$8*Calculator!$D$18*0.000000001*Calculator!$B$4*1000+(Calculator!$D$19-Calculator!$D$20)*0.000000001*Calculator!$D$16*Calculator!$B$4*1000+(Calculator!$D$22+((Calculator!$B$10*Sheet2!AM8+Calculator!$B$9)-25)*Calculator!$D$23/1000)*$B8*Calculator!$B$6*0.000000001*Calculator!$B$4*1000</f>
        <v>0</v>
      </c>
      <c r="AQ8" t="str">
        <f>$BA$4&amp;"     "</f>
        <v xml:space="preserve">0     </v>
      </c>
      <c r="AR8">
        <f>AR7</f>
        <v>0</v>
      </c>
      <c r="BA8">
        <f>Calculator!$B$5/100*AR6^2*Calculator!$D$17/1000</f>
        <v>0</v>
      </c>
      <c r="BB8">
        <f>0.5*Calculator!$B$7/Calculator!$B$8*Calculator!D$18*0.000000001*Calculator!$B$4*1000</f>
        <v>0</v>
      </c>
      <c r="BC8">
        <f>(Calculator!D$19-Calculator!D$20)*0.000000001*Calculator!$D$16*Calculator!$B$4*1000</f>
        <v>0</v>
      </c>
      <c r="BD8">
        <v>0</v>
      </c>
      <c r="BF8" t="str">
        <f>AR18&amp;" A"</f>
        <v>15 A</v>
      </c>
    </row>
    <row r="9" spans="2:58">
      <c r="B9">
        <f>Calculator!$B$3/20+B8</f>
        <v>2</v>
      </c>
      <c r="C9">
        <f ca="1">Calculator!$B$5/100*$B9*$B9*$D$6/1000+0.5*Calculator!$B$7/Calculator!$B$8*Calculator!$B$18*0.000000001*Calculator!$B$4*1000+(Calculator!$B$19-Calculator!$B$20)*0.000000001*Calculator!$B$16*Calculator!$B$4*1000+(FORECAST(B9, INDIRECT("Sheet3!AM" &amp;MATCH($D$4, PartName, 0)+2):INDIRECT("Sheet3!AQ" &amp;MATCH($D$4, PartName, 0)+2), Sheet3!$AM$2:$AQ$2)+(Calculator!$B$9-25)*INDIRECT("Sheet3!AR"&amp;MATCH($D$4,PartName,0)+2))*B9*Calculator!$B$6*0.000000001*Calculator!$B$4*1000</f>
        <v>0.12338353062244166</v>
      </c>
      <c r="D9">
        <f ca="1">Calculator!$B$5/100*$B$8*$B$8*$D$6/1000+FORECAST(B9, INDIRECT("Sheet3!AM" &amp;MATCH($D$4, PartName, 0)+2):INDIRECT("Sheet3!AQ" &amp;MATCH($D$4, PartName, 0)+2), Sheet3!$AM$2:$AQ$2)*$B9*Calculator!$B$6*0.000000001*Calculator!$B$4*1000</f>
        <v>3.2300978588052746E-3</v>
      </c>
      <c r="E9">
        <f ca="1">Calculator!$B$5/100*$B9*$B9*(Calculator!$B$17*(((Calculator!$B$21-1)/125)*(Calculator!$B$10*Sheet2!D9+Calculator!$B$9)+(1-(Calculator!$B$21-1)/5)))/1000+(FORECAST($B9,INDIRECT("Sheet3!AM"&amp;MATCH($D$4,PartName,0)+2):INDIRECT("Sheet3!AQ"&amp;MATCH($D$4,PartName,0)+2),Sheet3!$AM$2:$AQ$2)+((Calculator!$B$10*Sheet2!D9+Calculator!$B$9)-25)*INDIRECT("Sheet3!AR"&amp;MATCH($D$4,PartName,0)+2))*$B9*Calculator!$B$6*0.000000001*Calculator!$B$4*1000</f>
        <v>5.1208392653332054E-3</v>
      </c>
      <c r="F9">
        <f ca="1">Calculator!$B$5/100*$B9*$B9*(Calculator!$B$17*(((Calculator!$B$21-1)/125)*(Calculator!$B$10*Sheet2!E9+Calculator!$B$9)+(1-(Calculator!$B$21-1)/5)))/1000+(FORECAST($B9,INDIRECT("Sheet3!AM"&amp;MATCH($D$4,PartName,0)+2):INDIRECT("Sheet3!AQ"&amp;MATCH($D$4,PartName,0)+2),Sheet3!$AM$2:$AQ$2)+((Calculator!$B$10*Sheet2!E9+Calculator!$B$9)-25)*INDIRECT("Sheet3!AR"&amp;MATCH($D$4,PartName,0)+2))*$B9*Calculator!$B$6*0.000000001*Calculator!$B$4*1000</f>
        <v>5.1218000644863478E-3</v>
      </c>
      <c r="G9">
        <f ca="1">Calculator!$B$5/100*$B9*$B9*(Calculator!$B$17*(((Calculator!$B$21-1)/125)*(Calculator!$B$10*Sheet2!F9+Calculator!$B$9)+(1-(Calculator!$B$21-1)/5)))/1000+(FORECAST($B9,INDIRECT("Sheet3!AM"&amp;MATCH($D$4,PartName,0)+2):INDIRECT("Sheet3!AQ"&amp;MATCH($D$4,PartName,0)+2),Sheet3!$AM$2:$AQ$2)+((Calculator!$B$10*Sheet2!F9+Calculator!$B$9)-25)*INDIRECT("Sheet3!AR"&amp;MATCH($D$4,PartName,0)+2))*$B9*Calculator!$B$6*0.000000001*Calculator!$B$4*1000</f>
        <v>5.1218005527260448E-3</v>
      </c>
      <c r="H9">
        <f ca="1">Calculator!$B$5/100*$B9*$B9*(Calculator!$B$17*(((Calculator!$B$21-1)/125)*(Calculator!$B$10*Sheet2!G9+Calculator!$B$9)+(1-(Calculator!$B$21-1)/5)))/1000+(FORECAST($B9,INDIRECT("Sheet3!AM"&amp;MATCH($D$4,PartName,0)+2):INDIRECT("Sheet3!AQ"&amp;MATCH($D$4,PartName,0)+2),Sheet3!$AM$2:$AQ$2)+((Calculator!$B$10*Sheet2!G9+Calculator!$B$9)-25)*INDIRECT("Sheet3!AR"&amp;MATCH($D$4,PartName,0)+2))*$B9*Calculator!$B$6*0.000000001*Calculator!$B$4*1000</f>
        <v>5.1218005529741484E-3</v>
      </c>
      <c r="I9">
        <f ca="1">Calculator!$B$5/100*$B9*$B9*(Calculator!$B$17*(((Calculator!$B$21-1)/125)*(Calculator!$B$10*Sheet2!H9+Calculator!$B$9)+(1-(Calculator!$B$21-1)/5)))/1000+(FORECAST($B9,INDIRECT("Sheet3!AM"&amp;MATCH($D$4,PartName,0)+2):INDIRECT("Sheet3!AQ"&amp;MATCH($D$4,PartName,0)+2),Sheet3!$AM$2:$AQ$2)+((Calculator!$B$10*Sheet2!H9+Calculator!$B$9)-25)*INDIRECT("Sheet3!AR"&amp;MATCH($D$4,PartName,0)+2))*$B9*Calculator!$B$6*0.000000001*Calculator!$B$4*1000</f>
        <v>5.121800552974275E-3</v>
      </c>
      <c r="J9">
        <f ca="1">Calculator!$B$5/100*$B9*$B9*(Calculator!$B$17*(((Calculator!$B$21-1)/125)*(Calculator!$B$10*Sheet2!I9+Calculator!$B$9)+(1-(Calculator!$B$21-1)/5)))/1000+(FORECAST($B9,INDIRECT("Sheet3!AM"&amp;MATCH($D$4,PartName,0)+2):INDIRECT("Sheet3!AQ"&amp;MATCH($D$4,PartName,0)+2),Sheet3!$AM$2:$AQ$2)+((Calculator!$B$10*Sheet2!I9+Calculator!$B$9)-25)*INDIRECT("Sheet3!AR"&amp;MATCH($D$4,PartName,0)+2))*$B9*Calculator!$B$6*0.000000001*Calculator!$B$4*1000</f>
        <v>5.121800552974275E-3</v>
      </c>
      <c r="K9">
        <f ca="1">Calculator!$B$5/100*$B9*$B9*(Calculator!$B$17*(((Calculator!$B$21-1)/125)*(Calculator!$B$10*Sheet2!J9+Calculator!$B$9)+(1-(Calculator!$B$21-1)/5)))/1000+(FORECAST($B9,INDIRECT("Sheet3!AM"&amp;MATCH($D$4,PartName,0)+2):INDIRECT("Sheet3!AQ"&amp;MATCH($D$4,PartName,0)+2),Sheet3!$AM$2:$AQ$2)+((Calculator!$B$10*Sheet2!J9+Calculator!$B$9)-25)*INDIRECT("Sheet3!AR"&amp;MATCH($D$4,PartName,0)+2))*$B9*Calculator!$B$6*0.000000001*Calculator!$B$4*1000</f>
        <v>5.121800552974275E-3</v>
      </c>
      <c r="L9">
        <f ca="1">Calculator!$B$5/100*$B9*$B9*(Calculator!$B$17*(((Calculator!$B$21-1)/125)*(Calculator!$B$10*Sheet2!K9+Calculator!$B$9)+(1-(Calculator!$B$21-1)/5)))/1000+(FORECAST($B9,INDIRECT("Sheet3!AM"&amp;MATCH($D$4,PartName,0)+2):INDIRECT("Sheet3!AQ"&amp;MATCH($D$4,PartName,0)+2),Sheet3!$AM$2:$AQ$2)+((Calculator!$B$10*Sheet2!K9+Calculator!$B$9)-25)*INDIRECT("Sheet3!AR"&amp;MATCH($D$4,PartName,0)+2))*$B9*Calculator!$B$6*0.000000001*Calculator!$B$4*1000</f>
        <v>5.121800552974275E-3</v>
      </c>
      <c r="M9">
        <f ca="1">Calculator!$B$5/100*$B9*$B9*(Calculator!$B$17*(((Calculator!$B$21-1)/125)*(Calculator!$B$10*Sheet2!L9+Calculator!$B$9)+(1-(Calculator!$B$21-1)/5)))/1000+(FORECAST($B9,INDIRECT("Sheet3!AM"&amp;MATCH($D$4,PartName,0)+2):INDIRECT("Sheet3!AQ"&amp;MATCH($D$4,PartName,0)+2),Sheet3!$AM$2:$AQ$2)+((Calculator!$B$10*Sheet2!L9+Calculator!$B$9)-25)*INDIRECT("Sheet3!AR"&amp;MATCH($D$4,PartName,0)+2))*$B9*Calculator!$B$6*0.000000001*Calculator!$B$4*1000</f>
        <v>5.121800552974275E-3</v>
      </c>
      <c r="N9">
        <f ca="1">Calculator!$B$5/100*$B9*$B9*(Calculator!$B$17*(((Calculator!$B$21-1)/125)*(Calculator!$B$10*Sheet2!M9+Calculator!$B$9)+(1-(Calculator!$B$21-1)/5)))/1000+0.5*Calculator!$B$7/Calculator!$B$8*Calculator!$B$18*0.000000001*Calculator!$B$4*1000+(Calculator!$B$19-Calculator!$B$20)*0.000000001*Calculator!$B$16*Calculator!$B$4*1000+(FORECAST($B9,INDIRECT("Sheet3!AM"&amp;MATCH($D$4,PartName,0)+2):INDIRECT("Sheet3!AQ"&amp;MATCH($D$4,PartName,0)+2),Sheet3!$AM$2:$AQ$2)+((Calculator!$B$10*Sheet2!M9+Calculator!$B$9)-25)*INDIRECT("Sheet3!AR"&amp;MATCH($D$4,PartName,0)+2))*$B9*Calculator!$B$6*0.000000001*Calculator!$B$4*1000</f>
        <v>0.12338613331661065</v>
      </c>
      <c r="P9">
        <f ca="1">Calculator!$B$5/100*$B9*$B9*$Q$6/1000+0.5*Calculator!$B$7/Calculator!$B$8*Calculator!$C$18*0.000000001*Calculator!$B$4*1000+(Calculator!$C$19-Calculator!$C$20)*0.000000001*Calculator!$B$16*Calculator!$B$4*1000+(FORECAST(B9, INDIRECT("Sheet3!AM" &amp;MATCH($Q$4, PartName, 0)+2):INDIRECT("Sheet3!AQ" &amp;MATCH($Q$4, PartName, 0)+2), Sheet3!$AM$2:$AQ$2)+(Calculator!$B$9-25)*INDIRECT("Sheet3!AR"&amp;MATCH($Q$4,PartName,0)+2))*B9*Calculator!$B$6*0.000000001*Calculator!$B$4*1000</f>
        <v>8.6146715054776793E-2</v>
      </c>
      <c r="Q9">
        <f ca="1">Calculator!$B$5/100*$B9*$B9*$Q$6/1000+FORECAST(B9, INDIRECT("Sheet3!AM" &amp;MATCH($Q$4, PartName, 0)+2):INDIRECT("Sheet3!AQ" &amp;MATCH($Q$4, PartName, 0)+2), Sheet3!$AM$2:$AQ$2)*$B9*Calculator!$B$6*0.000000001*Calculator!$B$4*1000</f>
        <v>6.347254771140419E-3</v>
      </c>
      <c r="R9">
        <f ca="1">Calculator!$B$5/100*$B9*$B9*(Calculator!$C$17*(((Calculator!$C$21-1)/125)*(Calculator!$B$10*Sheet2!Q9+Calculator!$B$9)+(1-(Calculator!$C$21-1)/5)))/1000+(FORECAST($B9,INDIRECT("Sheet3!AM"&amp;MATCH($Q$4,PartName,0)+2):INDIRECT("Sheet3!AQ"&amp;MATCH($Q$4,PartName,0)+2),Sheet3!$AM$2:$AQ$2)+((Calculator!$B$10*Sheet2!Q9+Calculator!$B$9)-25)*INDIRECT("Sheet3!AR"&amp;MATCH($Q$4,PartName,0)+2))*$B9*Calculator!$B$6*0.000000001*Calculator!$B$4*1000</f>
        <v>6.1729825338458959E-3</v>
      </c>
      <c r="S9">
        <f ca="1">Calculator!$B$5/100*$B9*$B9*(Calculator!$C$17*(((Calculator!$C$21-1)/125)*(Calculator!$B$10*Sheet2!R9+Calculator!$B$9)+(1-(Calculator!$C$21-1)/5)))/1000+(FORECAST($B9,INDIRECT("Sheet3!AM"&amp;MATCH($Q$4,PartName,0)+2):INDIRECT("Sheet3!AQ"&amp;MATCH($Q$4,PartName,0)+2),Sheet3!$AM$2:$AQ$2)+((Calculator!$B$10*Sheet2!R9+Calculator!$B$9)-25)*INDIRECT("Sheet3!AR"&amp;MATCH($Q$4,PartName,0)+2))*$B9*Calculator!$B$6*0.000000001*Calculator!$B$4*1000</f>
        <v>6.1728252705789619E-3</v>
      </c>
      <c r="T9">
        <f ca="1">Calculator!$B$5/100*$B9*$B9*(Calculator!$C$17*(((Calculator!$C$21-1)/125)*(Calculator!$B$10*Sheet2!S9+Calculator!$B$9)+(1-(Calculator!$C$21-1)/5)))/1000+(FORECAST($B9,INDIRECT("Sheet3!AM"&amp;MATCH($Q$4,PartName,0)+2):INDIRECT("Sheet3!AQ"&amp;MATCH($Q$4,PartName,0)+2),Sheet3!$AM$2:$AQ$2)+((Calculator!$B$10*Sheet2!S9+Calculator!$B$9)-25)*INDIRECT("Sheet3!AR"&amp;MATCH($Q$4,PartName,0)+2))*$B9*Calculator!$B$6*0.000000001*Calculator!$B$4*1000</f>
        <v>6.1728251286645901E-3</v>
      </c>
      <c r="U9">
        <f ca="1">Calculator!$B$5/100*$B9*$B9*(Calculator!$C$17*(((Calculator!$C$21-1)/125)*(Calculator!$B$10*Sheet2!T9+Calculator!$B$9)+(1-(Calculator!$C$21-1)/5)))/1000+(FORECAST($B9,INDIRECT("Sheet3!AM"&amp;MATCH($Q$4,PartName,0)+2):INDIRECT("Sheet3!AQ"&amp;MATCH($Q$4,PartName,0)+2),Sheet3!$AM$2:$AQ$2)+((Calculator!$B$10*Sheet2!T9+Calculator!$B$9)-25)*INDIRECT("Sheet3!AR"&amp;MATCH($Q$4,PartName,0)+2))*$B9*Calculator!$B$6*0.000000001*Calculator!$B$4*1000</f>
        <v>6.1728251285365267E-3</v>
      </c>
      <c r="V9">
        <f ca="1">Calculator!$B$5/100*$B9*$B9*(Calculator!$C$17*(((Calculator!$C$21-1)/125)*(Calculator!$B$10*Sheet2!U9+Calculator!$B$9)+(1-(Calculator!$C$21-1)/5)))/1000+(FORECAST($B9,INDIRECT("Sheet3!AM"&amp;MATCH($Q$4,PartName,0)+2):INDIRECT("Sheet3!AQ"&amp;MATCH($Q$4,PartName,0)+2),Sheet3!$AM$2:$AQ$2)+((Calculator!$B$10*Sheet2!U9+Calculator!$B$9)-25)*INDIRECT("Sheet3!AR"&amp;MATCH($Q$4,PartName,0)+2))*$B9*Calculator!$B$6*0.000000001*Calculator!$B$4*1000</f>
        <v>6.1728251285364105E-3</v>
      </c>
      <c r="W9">
        <f ca="1">Calculator!$B$5/100*$B9*$B9*(Calculator!$C$17*(((Calculator!$C$21-1)/125)*(Calculator!$B$10*Sheet2!V9+Calculator!$B$9)+(1-(Calculator!$C$21-1)/5)))/1000+(FORECAST($B9,INDIRECT("Sheet3!AM"&amp;MATCH($Q$4,PartName,0)+2):INDIRECT("Sheet3!AQ"&amp;MATCH($Q$4,PartName,0)+2),Sheet3!$AM$2:$AQ$2)+((Calculator!$B$10*Sheet2!V9+Calculator!$B$9)-25)*INDIRECT("Sheet3!AR"&amp;MATCH($Q$4,PartName,0)+2))*$B9*Calculator!$B$6*0.000000001*Calculator!$B$4*1000</f>
        <v>6.1728251285364105E-3</v>
      </c>
      <c r="X9">
        <f ca="1">Calculator!$B$5/100*$B9*$B9*(Calculator!$C$17*(((Calculator!$C$21-1)/125)*(Calculator!$B$10*Sheet2!W9+Calculator!$B$9)+(1-(Calculator!$C$21-1)/5)))/1000+(FORECAST($B9,INDIRECT("Sheet3!AM"&amp;MATCH($Q$4,PartName,0)+2):INDIRECT("Sheet3!AQ"&amp;MATCH($Q$4,PartName,0)+2),Sheet3!$AM$2:$AQ$2)+((Calculator!$B$10*Sheet2!W9+Calculator!$B$9)-25)*INDIRECT("Sheet3!AR"&amp;MATCH($Q$4,PartName,0)+2))*$B9*Calculator!$B$6*0.000000001*Calculator!$B$4*1000</f>
        <v>6.1728251285364105E-3</v>
      </c>
      <c r="Y9">
        <f ca="1">Calculator!$B$5/100*$B9*$B9*(Calculator!$C$17*(((Calculator!$C$21-1)/125)*(Calculator!$B$10*Sheet2!X9+Calculator!$B$9)+(1-(Calculator!$C$21-1)/5)))/1000+(FORECAST($B9,INDIRECT("Sheet3!AM"&amp;MATCH($Q$4,PartName,0)+2):INDIRECT("Sheet3!AQ"&amp;MATCH($Q$4,PartName,0)+2),Sheet3!$AM$2:$AQ$2)+((Calculator!$B$10*Sheet2!X9+Calculator!$B$9)-25)*INDIRECT("Sheet3!AR"&amp;MATCH($Q$4,PartName,0)+2))*$B9*Calculator!$B$6*0.000000001*Calculator!$B$4*1000</f>
        <v>6.1728251285364105E-3</v>
      </c>
      <c r="Z9">
        <f ca="1">Calculator!$B$5/100*$B9*$B9*(Calculator!$C$17*(((Calculator!$C$21-1)/125)*(Calculator!$B$10*Sheet2!Y9+Calculator!$B$9)+(1-(Calculator!$C$21-1)/5)))/1000+(FORECAST($B9,INDIRECT("Sheet3!AM"&amp;MATCH($Q$4,PartName,0)+2):INDIRECT("Sheet3!AQ"&amp;MATCH($Q$4,PartName,0)+2),Sheet3!$AM$2:$AQ$2)+((Calculator!$B$10*Sheet2!Y9+Calculator!$B$9)-25)*INDIRECT("Sheet3!AR"&amp;MATCH($Q$4,PartName,0)+2))*$B9*Calculator!$B$6*0.000000001*Calculator!$B$4*1000</f>
        <v>6.1728251285364105E-3</v>
      </c>
      <c r="AA9">
        <f ca="1">Calculator!$B$5/100*$B9*$B9*(Calculator!$C$17*(((Calculator!$C$21-1)/125)*(Calculator!$B$10*Sheet2!Z9+Calculator!$B$9)+(1-(Calculator!$C$21-1)/5)))/1000+0.5*Calculator!$B$7/Calculator!$B$8*Calculator!$C$18*0.000000001*Calculator!$B$4*1000+(Calculator!$C$19-Calculator!$C$20)*0.000000001*Calculator!$B$16*Calculator!$B$4*1000+(FORECAST($B9,INDIRECT("Sheet3!AM"&amp;MATCH($Q$4,PartName,0)+2):INDIRECT("Sheet3!AQ"&amp;MATCH($Q$4,PartName,0)+2),Sheet3!$AM$2:$AQ$2)+((Calculator!$B$10*Sheet2!Z9+Calculator!$B$9)-25)*INDIRECT("Sheet3!AR"&amp;MATCH($Q$4,PartName,0)+2))*$B9*Calculator!$B$6*0.000000001*Calculator!$B$4*1000</f>
        <v>8.6152285412172763E-2</v>
      </c>
      <c r="AC9">
        <f>Calculator!$B$5/100*$B9*$B9*$AD$6/1000+0.5*Calculator!$B$7/Calculator!$B$8*Calculator!$D$18*0.000000001*Calculator!$B$4*1000+(Calculator!$D$19-Calculator!$D$20)*0.000000001*Calculator!$D$16*Calculator!$B$4*1000+(Calculator!$D$22+(Calculator!$B$9-25)*Calculator!$D$23/1000)*B9*Calculator!$B$6*0.000000001*Calculator!$B$4*1000</f>
        <v>0</v>
      </c>
      <c r="AD9">
        <f>Calculator!$B$5/100*$B9*$B9*$AD$6/1000+Calculator!$D$22*$B9*Calculator!$B$6*0.000000001*Calculator!$B$4*1000</f>
        <v>0</v>
      </c>
      <c r="AE9">
        <f>Calculator!$B$5/100*$B9*$B9*(Calculator!$D$17*(((Calculator!$D$21-1)/125)*(Calculator!$B$10*Sheet2!AD9+Calculator!$B$9)+(1-(Calculator!$D$21-1)/5)))/1000+(Calculator!$D$22+((Calculator!$B$10*Sheet2!AD9+Calculator!$B$9)-25)*Calculator!$D$23/1000)*$B9*Calculator!$B$6*0.000000001*Calculator!$B$4*1000</f>
        <v>0</v>
      </c>
      <c r="AF9">
        <f>Calculator!$B$5/100*$B9*$B9*(Calculator!$D$17*(((Calculator!$D$21-1)/125)*(Calculator!$B$10*Sheet2!AE9+Calculator!$B$9)+(1-(Calculator!$D$21-1)/5)))/1000+(Calculator!$D$22+((Calculator!$B$10*Sheet2!AE9+Calculator!$B$9)-25)*Calculator!$D$23/1000)*$B9*Calculator!$B$6*0.000000001*Calculator!$B$4*1000</f>
        <v>0</v>
      </c>
      <c r="AG9">
        <f>Calculator!$B$5/100*$B9*$B9*(Calculator!$D$17*(((Calculator!$D$21-1)/125)*(Calculator!$B$10*Sheet2!AF9+Calculator!$B$9)+(1-(Calculator!$D$21-1)/5)))/1000+(Calculator!$D$22+((Calculator!$B$10*Sheet2!AF9+Calculator!$B$9)-25)*Calculator!$D$23/1000)*$B9*Calculator!$B$6*0.000000001*Calculator!$B$4*1000</f>
        <v>0</v>
      </c>
      <c r="AH9">
        <f>Calculator!$B$5/100*$B9*$B9*(Calculator!$D$17*(((Calculator!$D$21-1)/125)*(Calculator!$B$10*Sheet2!AG9+Calculator!$B$9)+(1-(Calculator!$D$21-1)/5)))/1000+(Calculator!$D$22+((Calculator!$B$10*Sheet2!AG9+Calculator!$B$9)-25)*Calculator!$D$23/1000)*$B9*Calculator!$B$6*0.000000001*Calculator!$B$4*1000</f>
        <v>0</v>
      </c>
      <c r="AI9">
        <f>Calculator!$B$5/100*$B9*$B9*(Calculator!$D$17*(((Calculator!$D$21-1)/125)*(Calculator!$B$10*Sheet2!AH9+Calculator!$B$9)+(1-(Calculator!$D$21-1)/5)))/1000+(Calculator!$D$22+((Calculator!$B$10*Sheet2!AH9+Calculator!$B$9)-25)*Calculator!$D$23/1000)*$B9*Calculator!$B$6*0.000000001*Calculator!$B$4*1000</f>
        <v>0</v>
      </c>
      <c r="AJ9">
        <f>Calculator!$B$5/100*$B9*$B9*(Calculator!$D$17*(((Calculator!$D$21-1)/125)*(Calculator!$B$10*Sheet2!AI9+Calculator!$B$9)+(1-(Calculator!$D$21-1)/5)))/1000+(Calculator!$D$22+((Calculator!$B$10*Sheet2!AI9+Calculator!$B$9)-25)*Calculator!$D$23/1000)*$B9*Calculator!$B$6*0.000000001*Calculator!$B$4*1000</f>
        <v>0</v>
      </c>
      <c r="AK9">
        <f>Calculator!$B$5/100*$B9*$B9*(Calculator!$D$17*(((Calculator!$D$21-1)/125)*(Calculator!$B$10*Sheet2!AJ9+Calculator!$B$9)+(1-(Calculator!$D$21-1)/5)))/1000+(Calculator!$D$22+((Calculator!$B$10*Sheet2!AJ9+Calculator!$B$9)-25)*Calculator!$D$23/1000)*$B9*Calculator!$B$6*0.000000001*Calculator!$B$4*1000</f>
        <v>0</v>
      </c>
      <c r="AL9">
        <f>Calculator!$B$5/100*$B9*$B9*(Calculator!$D$17*(((Calculator!$D$21-1)/125)*(Calculator!$B$10*Sheet2!AK9+Calculator!$B$9)+(1-(Calculator!$D$21-1)/5)))/1000+(Calculator!$D$22+((Calculator!$B$10*Sheet2!AK9+Calculator!$B$9)-25)*Calculator!$D$23/1000)*$B9*Calculator!$B$6*0.000000001*Calculator!$B$4*1000</f>
        <v>0</v>
      </c>
      <c r="AM9">
        <f>Calculator!$B$5/100*$B9*$B9*(Calculator!$D$17*(((Calculator!$D$21-1)/125)*(Calculator!$B$10*Sheet2!AL9+Calculator!$B$9)+(1-(Calculator!$D$21-1)/5)))/1000+(Calculator!$D$22+((Calculator!$B$10*Sheet2!AL9+Calculator!$B$9)-25)*Calculator!$D$23/1000)*$B9*Calculator!$B$6*0.000000001*Calculator!$B$4*1000</f>
        <v>0</v>
      </c>
      <c r="AN9">
        <f>Calculator!$B$5/100*$B9*$B9*(Calculator!$D$17*(((Calculator!$D$21-1)/125)*(Calculator!$B$10*Sheet2!AM9+Calculator!$B$9)+(1-(Calculator!$D$21-1)/5)))/1000+0.5*Calculator!$B$7/Calculator!$B$8*Calculator!$D$18*0.000000001*Calculator!$B$4*1000+(Calculator!$D$19-Calculator!$D$20)*0.000000001*Calculator!$D$16*Calculator!$B$4*1000+(Calculator!$D$22+((Calculator!$B$10*Sheet2!AM9+Calculator!$B$9)-25)*Calculator!$D$23/1000)*$B9*Calculator!$B$6*0.000000001*Calculator!$B$4*1000</f>
        <v>0</v>
      </c>
      <c r="BF9" t="str">
        <f>AR22&amp;" A"</f>
        <v>20 A</v>
      </c>
    </row>
    <row r="10" spans="2:58">
      <c r="B10">
        <f>Calculator!$B$3/20+B9</f>
        <v>3</v>
      </c>
      <c r="C10">
        <f ca="1">Calculator!$B$5/100*$B10*$B10*$D$6/1000+0.5*Calculator!$B$7/Calculator!$B$8*Calculator!$B$18*0.000000001*Calculator!$B$4*1000+(Calculator!$B$19-Calculator!$B$20)*0.000000001*Calculator!$B$16*Calculator!$B$4*1000+(FORECAST(B10, INDIRECT("Sheet3!AM" &amp;MATCH($D$4, PartName, 0)+2):INDIRECT("Sheet3!AQ" &amp;MATCH($D$4, PartName, 0)+2), Sheet3!$AM$2:$AQ$2)+(Calculator!$B$9-25)*INDIRECT("Sheet3!AR"&amp;MATCH($D$4,PartName,0)+2))*B10*Calculator!$B$6*0.000000001*Calculator!$B$4*1000</f>
        <v>0.12802486055262008</v>
      </c>
      <c r="D10">
        <f ca="1">Calculator!$B$5/100*$B$8*$B$8*$D$6/1000+FORECAST(B10, INDIRECT("Sheet3!AM" &amp;MATCH($D$4, PartName, 0)+2):INDIRECT("Sheet3!AQ" &amp;MATCH($D$4, PartName, 0)+2), Sheet3!$AM$2:$AQ$2)*$B10*Calculator!$B$6*0.000000001*Calculator!$B$4*1000</f>
        <v>4.512927788983709E-3</v>
      </c>
      <c r="E10">
        <f ca="1">Calculator!$B$5/100*$B10*$B10*(Calculator!$B$17*(((Calculator!$B$21-1)/125)*(Calculator!$B$10*Sheet2!D10+Calculator!$B$9)+(1-(Calculator!$B$21-1)/5)))/1000+(FORECAST($B10,INDIRECT("Sheet3!AM"&amp;MATCH($D$4,PartName,0)+2):INDIRECT("Sheet3!AQ"&amp;MATCH($D$4,PartName,0)+2),Sheet3!$AM$2:$AQ$2)+((Calculator!$B$10*Sheet2!D10+Calculator!$B$9)-25)*INDIRECT("Sheet3!AR"&amp;MATCH($D$4,PartName,0)+2))*$B10*Calculator!$B$6*0.000000001*Calculator!$B$4*1000</f>
        <v>9.7676372749053615E-3</v>
      </c>
      <c r="F10">
        <f ca="1">Calculator!$B$5/100*$B10*$B10*(Calculator!$B$17*(((Calculator!$B$21-1)/125)*(Calculator!$B$10*Sheet2!E10+Calculator!$B$9)+(1-(Calculator!$B$21-1)/5)))/1000+(FORECAST($B10,INDIRECT("Sheet3!AM"&amp;MATCH($D$4,PartName,0)+2):INDIRECT("Sheet3!AQ"&amp;MATCH($D$4,PartName,0)+2),Sheet3!$AM$2:$AQ$2)+((Calculator!$B$10*Sheet2!E10+Calculator!$B$9)-25)*INDIRECT("Sheet3!AR"&amp;MATCH($D$4,PartName,0)+2))*$B10*Calculator!$B$6*0.000000001*Calculator!$B$4*1000</f>
        <v>9.7759153340411051E-3</v>
      </c>
      <c r="G10">
        <f ca="1">Calculator!$B$5/100*$B10*$B10*(Calculator!$B$17*(((Calculator!$B$21-1)/125)*(Calculator!$B$10*Sheet2!F10+Calculator!$B$9)+(1-(Calculator!$B$21-1)/5)))/1000+(FORECAST($B10,INDIRECT("Sheet3!AM"&amp;MATCH($D$4,PartName,0)+2):INDIRECT("Sheet3!AQ"&amp;MATCH($D$4,PartName,0)+2),Sheet3!$AM$2:$AQ$2)+((Calculator!$B$10*Sheet2!F10+Calculator!$B$9)-25)*INDIRECT("Sheet3!AR"&amp;MATCH($D$4,PartName,0)+2))*$B10*Calculator!$B$6*0.000000001*Calculator!$B$4*1000</f>
        <v>9.775928374964344E-3</v>
      </c>
      <c r="H10">
        <f ca="1">Calculator!$B$5/100*$B10*$B10*(Calculator!$B$17*(((Calculator!$B$21-1)/125)*(Calculator!$B$10*Sheet2!G10+Calculator!$B$9)+(1-(Calculator!$B$21-1)/5)))/1000+(FORECAST($B10,INDIRECT("Sheet3!AM"&amp;MATCH($D$4,PartName,0)+2):INDIRECT("Sheet3!AQ"&amp;MATCH($D$4,PartName,0)+2),Sheet3!$AM$2:$AQ$2)+((Calculator!$B$10*Sheet2!G10+Calculator!$B$9)-25)*INDIRECT("Sheet3!AR"&amp;MATCH($D$4,PartName,0)+2))*$B10*Calculator!$B$6*0.000000001*Calculator!$B$4*1000</f>
        <v>9.775928395508492E-3</v>
      </c>
      <c r="I10">
        <f ca="1">Calculator!$B$5/100*$B10*$B10*(Calculator!$B$17*(((Calculator!$B$21-1)/125)*(Calculator!$B$10*Sheet2!H10+Calculator!$B$9)+(1-(Calculator!$B$21-1)/5)))/1000+(FORECAST($B10,INDIRECT("Sheet3!AM"&amp;MATCH($D$4,PartName,0)+2):INDIRECT("Sheet3!AQ"&amp;MATCH($D$4,PartName,0)+2),Sheet3!$AM$2:$AQ$2)+((Calculator!$B$10*Sheet2!H10+Calculator!$B$9)-25)*INDIRECT("Sheet3!AR"&amp;MATCH($D$4,PartName,0)+2))*$B10*Calculator!$B$6*0.000000001*Calculator!$B$4*1000</f>
        <v>9.7759283955408567E-3</v>
      </c>
      <c r="J10">
        <f ca="1">Calculator!$B$5/100*$B10*$B10*(Calculator!$B$17*(((Calculator!$B$21-1)/125)*(Calculator!$B$10*Sheet2!I10+Calculator!$B$9)+(1-(Calculator!$B$21-1)/5)))/1000+(FORECAST($B10,INDIRECT("Sheet3!AM"&amp;MATCH($D$4,PartName,0)+2):INDIRECT("Sheet3!AQ"&amp;MATCH($D$4,PartName,0)+2),Sheet3!$AM$2:$AQ$2)+((Calculator!$B$10*Sheet2!I10+Calculator!$B$9)-25)*INDIRECT("Sheet3!AR"&amp;MATCH($D$4,PartName,0)+2))*$B10*Calculator!$B$6*0.000000001*Calculator!$B$4*1000</f>
        <v>9.7759283955409088E-3</v>
      </c>
      <c r="K10">
        <f ca="1">Calculator!$B$5/100*$B10*$B10*(Calculator!$B$17*(((Calculator!$B$21-1)/125)*(Calculator!$B$10*Sheet2!J10+Calculator!$B$9)+(1-(Calculator!$B$21-1)/5)))/1000+(FORECAST($B10,INDIRECT("Sheet3!AM"&amp;MATCH($D$4,PartName,0)+2):INDIRECT("Sheet3!AQ"&amp;MATCH($D$4,PartName,0)+2),Sheet3!$AM$2:$AQ$2)+((Calculator!$B$10*Sheet2!J10+Calculator!$B$9)-25)*INDIRECT("Sheet3!AR"&amp;MATCH($D$4,PartName,0)+2))*$B10*Calculator!$B$6*0.000000001*Calculator!$B$4*1000</f>
        <v>9.7759283955409088E-3</v>
      </c>
      <c r="L10">
        <f ca="1">Calculator!$B$5/100*$B10*$B10*(Calculator!$B$17*(((Calculator!$B$21-1)/125)*(Calculator!$B$10*Sheet2!K10+Calculator!$B$9)+(1-(Calculator!$B$21-1)/5)))/1000+(FORECAST($B10,INDIRECT("Sheet3!AM"&amp;MATCH($D$4,PartName,0)+2):INDIRECT("Sheet3!AQ"&amp;MATCH($D$4,PartName,0)+2),Sheet3!$AM$2:$AQ$2)+((Calculator!$B$10*Sheet2!K10+Calculator!$B$9)-25)*INDIRECT("Sheet3!AR"&amp;MATCH($D$4,PartName,0)+2))*$B10*Calculator!$B$6*0.000000001*Calculator!$B$4*1000</f>
        <v>9.7759283955409088E-3</v>
      </c>
      <c r="M10">
        <f ca="1">Calculator!$B$5/100*$B10*$B10*(Calculator!$B$17*(((Calculator!$B$21-1)/125)*(Calculator!$B$10*Sheet2!L10+Calculator!$B$9)+(1-(Calculator!$B$21-1)/5)))/1000+(FORECAST($B10,INDIRECT("Sheet3!AM"&amp;MATCH($D$4,PartName,0)+2):INDIRECT("Sheet3!AQ"&amp;MATCH($D$4,PartName,0)+2),Sheet3!$AM$2:$AQ$2)+((Calculator!$B$10*Sheet2!L10+Calculator!$B$9)-25)*INDIRECT("Sheet3!AR"&amp;MATCH($D$4,PartName,0)+2))*$B10*Calculator!$B$6*0.000000001*Calculator!$B$4*1000</f>
        <v>9.7759283955409088E-3</v>
      </c>
      <c r="N10">
        <f ca="1">Calculator!$B$5/100*$B10*$B10*(Calculator!$B$17*(((Calculator!$B$21-1)/125)*(Calculator!$B$10*Sheet2!M10+Calculator!$B$9)+(1-(Calculator!$B$21-1)/5)))/1000+0.5*Calculator!$B$7/Calculator!$B$8*Calculator!$B$18*0.000000001*Calculator!$B$4*1000+(Calculator!$B$19-Calculator!$B$20)*0.000000001*Calculator!$B$16*Calculator!$B$4*1000+(FORECAST($B10,INDIRECT("Sheet3!AM"&amp;MATCH($D$4,PartName,0)+2):INDIRECT("Sheet3!AQ"&amp;MATCH($D$4,PartName,0)+2),Sheet3!$AM$2:$AQ$2)+((Calculator!$B$10*Sheet2!M10+Calculator!$B$9)-25)*INDIRECT("Sheet3!AR"&amp;MATCH($D$4,PartName,0)+2))*$B10*Calculator!$B$6*0.000000001*Calculator!$B$4*1000</f>
        <v>0.12804026115917727</v>
      </c>
      <c r="P10">
        <f ca="1">Calculator!$B$5/100*$B10*$B10*$Q$6/1000+0.5*Calculator!$B$7/Calculator!$B$8*Calculator!$C$18*0.000000001*Calculator!$B$4*1000+(Calculator!$C$19-Calculator!$C$20)*0.000000001*Calculator!$B$16*Calculator!$B$4*1000+(FORECAST(B10, INDIRECT("Sheet3!AM" &amp;MATCH($Q$4, PartName, 0)+2):INDIRECT("Sheet3!AQ" &amp;MATCH($Q$4, PartName, 0)+2), Sheet3!$AM$2:$AQ$2)+(Calculator!$B$9-25)*INDIRECT("Sheet3!AR"&amp;MATCH($Q$4,PartName,0)+2))*B10*Calculator!$B$6*0.000000001*Calculator!$B$4*1000</f>
        <v>9.2065034666879195E-2</v>
      </c>
      <c r="Q10">
        <f ca="1">Calculator!$B$5/100*$B10*$B10*$Q$6/1000+FORECAST(B10, INDIRECT("Sheet3!AM" &amp;MATCH($Q$4, PartName, 0)+2):INDIRECT("Sheet3!AQ" &amp;MATCH($Q$4, PartName, 0)+2), Sheet3!$AM$2:$AQ$2)*$B10*Calculator!$B$6*0.000000001*Calculator!$B$4*1000</f>
        <v>1.2355574383242824E-2</v>
      </c>
      <c r="R10">
        <f ca="1">Calculator!$B$5/100*$B10*$B10*(Calculator!$C$17*(((Calculator!$C$21-1)/125)*(Calculator!$B$10*Sheet2!Q10+Calculator!$B$9)+(1-(Calculator!$C$21-1)/5)))/1000+(FORECAST($B10,INDIRECT("Sheet3!AM"&amp;MATCH($Q$4,PartName,0)+2):INDIRECT("Sheet3!AQ"&amp;MATCH($Q$4,PartName,0)+2),Sheet3!$AM$2:$AQ$2)+((Calculator!$B$10*Sheet2!Q10+Calculator!$B$9)-25)*INDIRECT("Sheet3!AR"&amp;MATCH($Q$4,PartName,0)+2))*$B10*Calculator!$B$6*0.000000001*Calculator!$B$4*1000</f>
        <v>1.2115998749604121E-2</v>
      </c>
      <c r="S10">
        <f ca="1">Calculator!$B$5/100*$B10*$B10*(Calculator!$C$17*(((Calculator!$C$21-1)/125)*(Calculator!$B$10*Sheet2!R10+Calculator!$B$9)+(1-(Calculator!$C$21-1)/5)))/1000+(FORECAST($B10,INDIRECT("Sheet3!AM"&amp;MATCH($Q$4,PartName,0)+2):INDIRECT("Sheet3!AQ"&amp;MATCH($Q$4,PartName,0)+2),Sheet3!$AM$2:$AQ$2)+((Calculator!$B$10*Sheet2!R10+Calculator!$B$9)-25)*INDIRECT("Sheet3!AR"&amp;MATCH($Q$4,PartName,0)+2))*$B10*Calculator!$B$6*0.000000001*Calculator!$B$4*1000</f>
        <v>1.211540881856385E-2</v>
      </c>
      <c r="T10">
        <f ca="1">Calculator!$B$5/100*$B10*$B10*(Calculator!$C$17*(((Calculator!$C$21-1)/125)*(Calculator!$B$10*Sheet2!S10+Calculator!$B$9)+(1-(Calculator!$C$21-1)/5)))/1000+(FORECAST($B10,INDIRECT("Sheet3!AM"&amp;MATCH($Q$4,PartName,0)+2):INDIRECT("Sheet3!AQ"&amp;MATCH($Q$4,PartName,0)+2),Sheet3!$AM$2:$AQ$2)+((Calculator!$B$10*Sheet2!S10+Calculator!$B$9)-25)*INDIRECT("Sheet3!AR"&amp;MATCH($Q$4,PartName,0)+2))*$B10*Calculator!$B$6*0.000000001*Calculator!$B$4*1000</f>
        <v>1.2115407365917655E-2</v>
      </c>
      <c r="U10">
        <f ca="1">Calculator!$B$5/100*$B10*$B10*(Calculator!$C$17*(((Calculator!$C$21-1)/125)*(Calculator!$B$10*Sheet2!T10+Calculator!$B$9)+(1-(Calculator!$C$21-1)/5)))/1000+(FORECAST($B10,INDIRECT("Sheet3!AM"&amp;MATCH($Q$4,PartName,0)+2):INDIRECT("Sheet3!AQ"&amp;MATCH($Q$4,PartName,0)+2),Sheet3!$AM$2:$AQ$2)+((Calculator!$B$10*Sheet2!T10+Calculator!$B$9)-25)*INDIRECT("Sheet3!AR"&amp;MATCH($Q$4,PartName,0)+2))*$B10*Calculator!$B$6*0.000000001*Calculator!$B$4*1000</f>
        <v>1.2115407362340659E-2</v>
      </c>
      <c r="V10">
        <f ca="1">Calculator!$B$5/100*$B10*$B10*(Calculator!$C$17*(((Calculator!$C$21-1)/125)*(Calculator!$B$10*Sheet2!U10+Calculator!$B$9)+(1-(Calculator!$C$21-1)/5)))/1000+(FORECAST($B10,INDIRECT("Sheet3!AM"&amp;MATCH($Q$4,PartName,0)+2):INDIRECT("Sheet3!AQ"&amp;MATCH($Q$4,PartName,0)+2),Sheet3!$AM$2:$AQ$2)+((Calculator!$B$10*Sheet2!U10+Calculator!$B$9)-25)*INDIRECT("Sheet3!AR"&amp;MATCH($Q$4,PartName,0)+2))*$B10*Calculator!$B$6*0.000000001*Calculator!$B$4*1000</f>
        <v>1.2115407362331854E-2</v>
      </c>
      <c r="W10">
        <f ca="1">Calculator!$B$5/100*$B10*$B10*(Calculator!$C$17*(((Calculator!$C$21-1)/125)*(Calculator!$B$10*Sheet2!V10+Calculator!$B$9)+(1-(Calculator!$C$21-1)/5)))/1000+(FORECAST($B10,INDIRECT("Sheet3!AM"&amp;MATCH($Q$4,PartName,0)+2):INDIRECT("Sheet3!AQ"&amp;MATCH($Q$4,PartName,0)+2),Sheet3!$AM$2:$AQ$2)+((Calculator!$B$10*Sheet2!V10+Calculator!$B$9)-25)*INDIRECT("Sheet3!AR"&amp;MATCH($Q$4,PartName,0)+2))*$B10*Calculator!$B$6*0.000000001*Calculator!$B$4*1000</f>
        <v>1.2115407362331829E-2</v>
      </c>
      <c r="X10">
        <f ca="1">Calculator!$B$5/100*$B10*$B10*(Calculator!$C$17*(((Calculator!$C$21-1)/125)*(Calculator!$B$10*Sheet2!W10+Calculator!$B$9)+(1-(Calculator!$C$21-1)/5)))/1000+(FORECAST($B10,INDIRECT("Sheet3!AM"&amp;MATCH($Q$4,PartName,0)+2):INDIRECT("Sheet3!AQ"&amp;MATCH($Q$4,PartName,0)+2),Sheet3!$AM$2:$AQ$2)+((Calculator!$B$10*Sheet2!W10+Calculator!$B$9)-25)*INDIRECT("Sheet3!AR"&amp;MATCH($Q$4,PartName,0)+2))*$B10*Calculator!$B$6*0.000000001*Calculator!$B$4*1000</f>
        <v>1.2115407362331829E-2</v>
      </c>
      <c r="Y10">
        <f ca="1">Calculator!$B$5/100*$B10*$B10*(Calculator!$C$17*(((Calculator!$C$21-1)/125)*(Calculator!$B$10*Sheet2!X10+Calculator!$B$9)+(1-(Calculator!$C$21-1)/5)))/1000+(FORECAST($B10,INDIRECT("Sheet3!AM"&amp;MATCH($Q$4,PartName,0)+2):INDIRECT("Sheet3!AQ"&amp;MATCH($Q$4,PartName,0)+2),Sheet3!$AM$2:$AQ$2)+((Calculator!$B$10*Sheet2!X10+Calculator!$B$9)-25)*INDIRECT("Sheet3!AR"&amp;MATCH($Q$4,PartName,0)+2))*$B10*Calculator!$B$6*0.000000001*Calculator!$B$4*1000</f>
        <v>1.2115407362331829E-2</v>
      </c>
      <c r="Z10">
        <f ca="1">Calculator!$B$5/100*$B10*$B10*(Calculator!$C$17*(((Calculator!$C$21-1)/125)*(Calculator!$B$10*Sheet2!Y10+Calculator!$B$9)+(1-(Calculator!$C$21-1)/5)))/1000+(FORECAST($B10,INDIRECT("Sheet3!AM"&amp;MATCH($Q$4,PartName,0)+2):INDIRECT("Sheet3!AQ"&amp;MATCH($Q$4,PartName,0)+2),Sheet3!$AM$2:$AQ$2)+((Calculator!$B$10*Sheet2!Y10+Calculator!$B$9)-25)*INDIRECT("Sheet3!AR"&amp;MATCH($Q$4,PartName,0)+2))*$B10*Calculator!$B$6*0.000000001*Calculator!$B$4*1000</f>
        <v>1.2115407362331829E-2</v>
      </c>
      <c r="AA10">
        <f ca="1">Calculator!$B$5/100*$B10*$B10*(Calculator!$C$17*(((Calculator!$C$21-1)/125)*(Calculator!$B$10*Sheet2!Z10+Calculator!$B$9)+(1-(Calculator!$C$21-1)/5)))/1000+0.5*Calculator!$B$7/Calculator!$B$8*Calculator!$C$18*0.000000001*Calculator!$B$4*1000+(Calculator!$C$19-Calculator!$C$20)*0.000000001*Calculator!$B$16*Calculator!$B$4*1000+(FORECAST($B10,INDIRECT("Sheet3!AM"&amp;MATCH($Q$4,PartName,0)+2):INDIRECT("Sheet3!AQ"&amp;MATCH($Q$4,PartName,0)+2),Sheet3!$AM$2:$AQ$2)+((Calculator!$B$10*Sheet2!Z10+Calculator!$B$9)-25)*INDIRECT("Sheet3!AR"&amp;MATCH($Q$4,PartName,0)+2))*$B10*Calculator!$B$6*0.000000001*Calculator!$B$4*1000</f>
        <v>9.2094867645968193E-2</v>
      </c>
      <c r="AC10">
        <f>Calculator!$B$5/100*$B10*$B10*$AD$6/1000+0.5*Calculator!$B$7/Calculator!$B$8*Calculator!$D$18*0.000000001*Calculator!$B$4*1000+(Calculator!$D$19-Calculator!$D$20)*0.000000001*Calculator!$D$16*Calculator!$B$4*1000+(Calculator!$D$22+(Calculator!$B$9-25)*Calculator!$D$23/1000)*B10*Calculator!$B$6*0.000000001*Calculator!$B$4*1000</f>
        <v>0</v>
      </c>
      <c r="AD10">
        <f>Calculator!$B$5/100*$B10*$B10*$AD$6/1000+Calculator!$D$22*$B10*Calculator!$B$6*0.000000001*Calculator!$B$4*1000</f>
        <v>0</v>
      </c>
      <c r="AE10">
        <f>Calculator!$B$5/100*$B10*$B10*(Calculator!$D$17*(((Calculator!$D$21-1)/125)*(Calculator!$B$10*Sheet2!AD10+Calculator!$B$9)+(1-(Calculator!$D$21-1)/5)))/1000+(Calculator!$D$22+((Calculator!$B$10*Sheet2!AD10+Calculator!$B$9)-25)*Calculator!$D$23/1000)*$B10*Calculator!$B$6*0.000000001*Calculator!$B$4*1000</f>
        <v>0</v>
      </c>
      <c r="AF10">
        <f>Calculator!$B$5/100*$B10*$B10*(Calculator!$D$17*(((Calculator!$D$21-1)/125)*(Calculator!$B$10*Sheet2!AE10+Calculator!$B$9)+(1-(Calculator!$D$21-1)/5)))/1000+(Calculator!$D$22+((Calculator!$B$10*Sheet2!AE10+Calculator!$B$9)-25)*Calculator!$D$23/1000)*$B10*Calculator!$B$6*0.000000001*Calculator!$B$4*1000</f>
        <v>0</v>
      </c>
      <c r="AG10">
        <f>Calculator!$B$5/100*$B10*$B10*(Calculator!$D$17*(((Calculator!$D$21-1)/125)*(Calculator!$B$10*Sheet2!AF10+Calculator!$B$9)+(1-(Calculator!$D$21-1)/5)))/1000+(Calculator!$D$22+((Calculator!$B$10*Sheet2!AF10+Calculator!$B$9)-25)*Calculator!$D$23/1000)*$B10*Calculator!$B$6*0.000000001*Calculator!$B$4*1000</f>
        <v>0</v>
      </c>
      <c r="AH10">
        <f>Calculator!$B$5/100*$B10*$B10*(Calculator!$D$17*(((Calculator!$D$21-1)/125)*(Calculator!$B$10*Sheet2!AG10+Calculator!$B$9)+(1-(Calculator!$D$21-1)/5)))/1000+(Calculator!$D$22+((Calculator!$B$10*Sheet2!AG10+Calculator!$B$9)-25)*Calculator!$D$23/1000)*$B10*Calculator!$B$6*0.000000001*Calculator!$B$4*1000</f>
        <v>0</v>
      </c>
      <c r="AI10">
        <f>Calculator!$B$5/100*$B10*$B10*(Calculator!$D$17*(((Calculator!$D$21-1)/125)*(Calculator!$B$10*Sheet2!AH10+Calculator!$B$9)+(1-(Calculator!$D$21-1)/5)))/1000+(Calculator!$D$22+((Calculator!$B$10*Sheet2!AH10+Calculator!$B$9)-25)*Calculator!$D$23/1000)*$B10*Calculator!$B$6*0.000000001*Calculator!$B$4*1000</f>
        <v>0</v>
      </c>
      <c r="AJ10">
        <f>Calculator!$B$5/100*$B10*$B10*(Calculator!$D$17*(((Calculator!$D$21-1)/125)*(Calculator!$B$10*Sheet2!AI10+Calculator!$B$9)+(1-(Calculator!$D$21-1)/5)))/1000+(Calculator!$D$22+((Calculator!$B$10*Sheet2!AI10+Calculator!$B$9)-25)*Calculator!$D$23/1000)*$B10*Calculator!$B$6*0.000000001*Calculator!$B$4*1000</f>
        <v>0</v>
      </c>
      <c r="AK10">
        <f>Calculator!$B$5/100*$B10*$B10*(Calculator!$D$17*(((Calculator!$D$21-1)/125)*(Calculator!$B$10*Sheet2!AJ10+Calculator!$B$9)+(1-(Calculator!$D$21-1)/5)))/1000+(Calculator!$D$22+((Calculator!$B$10*Sheet2!AJ10+Calculator!$B$9)-25)*Calculator!$D$23/1000)*$B10*Calculator!$B$6*0.000000001*Calculator!$B$4*1000</f>
        <v>0</v>
      </c>
      <c r="AL10">
        <f>Calculator!$B$5/100*$B10*$B10*(Calculator!$D$17*(((Calculator!$D$21-1)/125)*(Calculator!$B$10*Sheet2!AK10+Calculator!$B$9)+(1-(Calculator!$D$21-1)/5)))/1000+(Calculator!$D$22+((Calculator!$B$10*Sheet2!AK10+Calculator!$B$9)-25)*Calculator!$D$23/1000)*$B10*Calculator!$B$6*0.000000001*Calculator!$B$4*1000</f>
        <v>0</v>
      </c>
      <c r="AM10">
        <f>Calculator!$B$5/100*$B10*$B10*(Calculator!$D$17*(((Calculator!$D$21-1)/125)*(Calculator!$B$10*Sheet2!AL10+Calculator!$B$9)+(1-(Calculator!$D$21-1)/5)))/1000+(Calculator!$D$22+((Calculator!$B$10*Sheet2!AL10+Calculator!$B$9)-25)*Calculator!$D$23/1000)*$B10*Calculator!$B$6*0.000000001*Calculator!$B$4*1000</f>
        <v>0</v>
      </c>
      <c r="AN10">
        <f>Calculator!$B$5/100*$B10*$B10*(Calculator!$D$17*(((Calculator!$D$21-1)/125)*(Calculator!$B$10*Sheet2!AM10+Calculator!$B$9)+(1-(Calculator!$D$21-1)/5)))/1000+0.5*Calculator!$B$7/Calculator!$B$8*Calculator!$D$18*0.000000001*Calculator!$B$4*1000+(Calculator!$D$19-Calculator!$D$20)*0.000000001*Calculator!$D$16*Calculator!$B$4*1000+(Calculator!$D$22+((Calculator!$B$10*Sheet2!AM10+Calculator!$B$9)-25)*Calculator!$D$23/1000)*$B10*Calculator!$B$6*0.000000001*Calculator!$B$4*1000</f>
        <v>0</v>
      </c>
      <c r="AQ10" t="str">
        <f>$AS$4&amp;"     "</f>
        <v xml:space="preserve">NTMFS5C430NL     </v>
      </c>
      <c r="AR10">
        <f>B12</f>
        <v>5</v>
      </c>
      <c r="AS10">
        <f>Calculator!$B$5/100*AR10^2*$D$6/1000</f>
        <v>1.7242499999999997E-2</v>
      </c>
      <c r="AT10">
        <f>0.5*Calculator!$B$7/Calculator!$B$8*Calculator!B$18*0.000000001*Calculator!$B$4*1000</f>
        <v>7.4450696400000002E-2</v>
      </c>
      <c r="AU10">
        <f>(Calculator!B$19-Calculator!B$20)*0.000000001*Calculator!$B$16*Calculator!$B$4*1000</f>
        <v>4.3813636363636367E-2</v>
      </c>
      <c r="AV10">
        <f ca="1">(FORECAST(AR10, INDIRECT("Sheet3!AM" &amp;MATCH($AS$4, PartName, 0)+2):INDIRECT("Sheet3!AQ" &amp;MATCH($AS$4, PartName, 0)+2), Sheet3!$AM$2:$AQ$2)+(Calculator!$B$9-25)*INDIRECT("Sheet3!AR"&amp;MATCH($AS$4,PartName,0)+2))*AR10*Calculator!$B$6*0.000000001*Calculator!$B$4*1000</f>
        <v>5.964149650892165E-3</v>
      </c>
    </row>
    <row r="11" spans="2:58">
      <c r="B11">
        <f>Calculator!$B$3/20+B10</f>
        <v>4</v>
      </c>
      <c r="C11">
        <f ca="1">Calculator!$B$5/100*$B11*$B11*$D$6/1000+0.5*Calculator!$B$7/Calculator!$B$8*Calculator!$B$18*0.000000001*Calculator!$B$4*1000+(Calculator!$B$19-Calculator!$B$20)*0.000000001*Calculator!$B$16*Calculator!$B$4*1000+(FORECAST(B11, INDIRECT("Sheet3!AM" &amp;MATCH($D$4, PartName, 0)+2):INDIRECT("Sheet3!AQ" &amp;MATCH($D$4, PartName, 0)+2), Sheet3!$AM$2:$AQ$2)+(Calculator!$B$9-25)*INDIRECT("Sheet3!AR"&amp;MATCH($D$4,PartName,0)+2))*B11*Calculator!$B$6*0.000000001*Calculator!$B$4*1000</f>
        <v>0.13405401114998239</v>
      </c>
      <c r="D11">
        <f ca="1">Calculator!$B$5/100*$B$8*$B$8*$D$6/1000+FORECAST(B11, INDIRECT("Sheet3!AM" &amp;MATCH($D$4, PartName, 0)+2):INDIRECT("Sheet3!AQ" &amp;MATCH($D$4, PartName, 0)+2), Sheet3!$AM$2:$AQ$2)*$B11*Calculator!$B$6*0.000000001*Calculator!$B$4*1000</f>
        <v>5.8041783863460048E-3</v>
      </c>
      <c r="E11">
        <f ca="1">Calculator!$B$5/100*$B11*$B11*(Calculator!$B$17*(((Calculator!$B$21-1)/125)*(Calculator!$B$10*Sheet2!D11+Calculator!$B$9)+(1-(Calculator!$B$21-1)/5)))/1000+(FORECAST($B11,INDIRECT("Sheet3!AM"&amp;MATCH($D$4,PartName,0)+2):INDIRECT("Sheet3!AQ"&amp;MATCH($D$4,PartName,0)+2),Sheet3!$AM$2:$AQ$2)+((Calculator!$B$10*Sheet2!D11+Calculator!$B$9)-25)*INDIRECT("Sheet3!AR"&amp;MATCH($D$4,PartName,0)+2))*$B11*Calculator!$B$6*0.000000001*Calculator!$B$4*1000</f>
        <v>1.5808162605002295E-2</v>
      </c>
      <c r="F11">
        <f ca="1">Calculator!$B$5/100*$B11*$B11*(Calculator!$B$17*(((Calculator!$B$21-1)/125)*(Calculator!$B$10*Sheet2!E11+Calculator!$B$9)+(1-(Calculator!$B$21-1)/5)))/1000+(FORECAST($B11,INDIRECT("Sheet3!AM"&amp;MATCH($D$4,PartName,0)+2):INDIRECT("Sheet3!AQ"&amp;MATCH($D$4,PartName,0)+2),Sheet3!$AM$2:$AQ$2)+((Calculator!$B$10*Sheet2!E11+Calculator!$B$9)-25)*INDIRECT("Sheet3!AR"&amp;MATCH($D$4,PartName,0)+2))*$B11*Calculator!$B$6*0.000000001*Calculator!$B$4*1000</f>
        <v>1.5840021693304396E-2</v>
      </c>
      <c r="G11">
        <f ca="1">Calculator!$B$5/100*$B11*$B11*(Calculator!$B$17*(((Calculator!$B$21-1)/125)*(Calculator!$B$10*Sheet2!F11+Calculator!$B$9)+(1-(Calculator!$B$21-1)/5)))/1000+(FORECAST($B11,INDIRECT("Sheet3!AM"&amp;MATCH($D$4,PartName,0)+2):INDIRECT("Sheet3!AQ"&amp;MATCH($D$4,PartName,0)+2),Sheet3!$AM$2:$AQ$2)+((Calculator!$B$10*Sheet2!F11+Calculator!$B$9)-25)*INDIRECT("Sheet3!AR"&amp;MATCH($D$4,PartName,0)+2))*$B11*Calculator!$B$6*0.000000001*Calculator!$B$4*1000</f>
        <v>1.584012315303137E-2</v>
      </c>
      <c r="H11">
        <f ca="1">Calculator!$B$5/100*$B11*$B11*(Calculator!$B$17*(((Calculator!$B$21-1)/125)*(Calculator!$B$10*Sheet2!G11+Calculator!$B$9)+(1-(Calculator!$B$21-1)/5)))/1000+(FORECAST($B11,INDIRECT("Sheet3!AM"&amp;MATCH($D$4,PartName,0)+2):INDIRECT("Sheet3!AQ"&amp;MATCH($D$4,PartName,0)+2),Sheet3!$AM$2:$AQ$2)+((Calculator!$B$10*Sheet2!G11+Calculator!$B$9)-25)*INDIRECT("Sheet3!AR"&amp;MATCH($D$4,PartName,0)+2))*$B11*Calculator!$B$6*0.000000001*Calculator!$B$4*1000</f>
        <v>1.5840123476144073E-2</v>
      </c>
      <c r="I11">
        <f ca="1">Calculator!$B$5/100*$B11*$B11*(Calculator!$B$17*(((Calculator!$B$21-1)/125)*(Calculator!$B$10*Sheet2!H11+Calculator!$B$9)+(1-(Calculator!$B$21-1)/5)))/1000+(FORECAST($B11,INDIRECT("Sheet3!AM"&amp;MATCH($D$4,PartName,0)+2):INDIRECT("Sheet3!AQ"&amp;MATCH($D$4,PartName,0)+2),Sheet3!$AM$2:$AQ$2)+((Calculator!$B$10*Sheet2!H11+Calculator!$B$9)-25)*INDIRECT("Sheet3!AR"&amp;MATCH($D$4,PartName,0)+2))*$B11*Calculator!$B$6*0.000000001*Calculator!$B$4*1000</f>
        <v>1.5840123477173073E-2</v>
      </c>
      <c r="J11">
        <f ca="1">Calculator!$B$5/100*$B11*$B11*(Calculator!$B$17*(((Calculator!$B$21-1)/125)*(Calculator!$B$10*Sheet2!I11+Calculator!$B$9)+(1-(Calculator!$B$21-1)/5)))/1000+(FORECAST($B11,INDIRECT("Sheet3!AM"&amp;MATCH($D$4,PartName,0)+2):INDIRECT("Sheet3!AQ"&amp;MATCH($D$4,PartName,0)+2),Sheet3!$AM$2:$AQ$2)+((Calculator!$B$10*Sheet2!I11+Calculator!$B$9)-25)*INDIRECT("Sheet3!AR"&amp;MATCH($D$4,PartName,0)+2))*$B11*Calculator!$B$6*0.000000001*Calculator!$B$4*1000</f>
        <v>1.5840123477176352E-2</v>
      </c>
      <c r="K11">
        <f ca="1">Calculator!$B$5/100*$B11*$B11*(Calculator!$B$17*(((Calculator!$B$21-1)/125)*(Calculator!$B$10*Sheet2!J11+Calculator!$B$9)+(1-(Calculator!$B$21-1)/5)))/1000+(FORECAST($B11,INDIRECT("Sheet3!AM"&amp;MATCH($D$4,PartName,0)+2):INDIRECT("Sheet3!AQ"&amp;MATCH($D$4,PartName,0)+2),Sheet3!$AM$2:$AQ$2)+((Calculator!$B$10*Sheet2!J11+Calculator!$B$9)-25)*INDIRECT("Sheet3!AR"&amp;MATCH($D$4,PartName,0)+2))*$B11*Calculator!$B$6*0.000000001*Calculator!$B$4*1000</f>
        <v>1.5840123477176359E-2</v>
      </c>
      <c r="L11">
        <f ca="1">Calculator!$B$5/100*$B11*$B11*(Calculator!$B$17*(((Calculator!$B$21-1)/125)*(Calculator!$B$10*Sheet2!K11+Calculator!$B$9)+(1-(Calculator!$B$21-1)/5)))/1000+(FORECAST($B11,INDIRECT("Sheet3!AM"&amp;MATCH($D$4,PartName,0)+2):INDIRECT("Sheet3!AQ"&amp;MATCH($D$4,PartName,0)+2),Sheet3!$AM$2:$AQ$2)+((Calculator!$B$10*Sheet2!K11+Calculator!$B$9)-25)*INDIRECT("Sheet3!AR"&amp;MATCH($D$4,PartName,0)+2))*$B11*Calculator!$B$6*0.000000001*Calculator!$B$4*1000</f>
        <v>1.5840123477176359E-2</v>
      </c>
      <c r="M11">
        <f ca="1">Calculator!$B$5/100*$B11*$B11*(Calculator!$B$17*(((Calculator!$B$21-1)/125)*(Calculator!$B$10*Sheet2!L11+Calculator!$B$9)+(1-(Calculator!$B$21-1)/5)))/1000+(FORECAST($B11,INDIRECT("Sheet3!AM"&amp;MATCH($D$4,PartName,0)+2):INDIRECT("Sheet3!AQ"&amp;MATCH($D$4,PartName,0)+2),Sheet3!$AM$2:$AQ$2)+((Calculator!$B$10*Sheet2!L11+Calculator!$B$9)-25)*INDIRECT("Sheet3!AR"&amp;MATCH($D$4,PartName,0)+2))*$B11*Calculator!$B$6*0.000000001*Calculator!$B$4*1000</f>
        <v>1.5840123477176359E-2</v>
      </c>
      <c r="N11">
        <f ca="1">Calculator!$B$5/100*$B11*$B11*(Calculator!$B$17*(((Calculator!$B$21-1)/125)*(Calculator!$B$10*Sheet2!M11+Calculator!$B$9)+(1-(Calculator!$B$21-1)/5)))/1000+0.5*Calculator!$B$7/Calculator!$B$8*Calculator!$B$18*0.000000001*Calculator!$B$4*1000+(Calculator!$B$19-Calculator!$B$20)*0.000000001*Calculator!$B$16*Calculator!$B$4*1000+(FORECAST($B11,INDIRECT("Sheet3!AM"&amp;MATCH($D$4,PartName,0)+2):INDIRECT("Sheet3!AQ"&amp;MATCH($D$4,PartName,0)+2),Sheet3!$AM$2:$AQ$2)+((Calculator!$B$10*Sheet2!M11+Calculator!$B$9)-25)*INDIRECT("Sheet3!AR"&amp;MATCH($D$4,PartName,0)+2))*$B11*Calculator!$B$6*0.000000001*Calculator!$B$4*1000</f>
        <v>0.13410445624081274</v>
      </c>
      <c r="P11">
        <f ca="1">Calculator!$B$5/100*$B11*$B11*$Q$6/1000+0.5*Calculator!$B$7/Calculator!$B$8*Calculator!$C$18*0.000000001*Calculator!$B$4*1000+(Calculator!$C$19-Calculator!$C$20)*0.000000001*Calculator!$B$16*Calculator!$B$4*1000+(FORECAST(B11, INDIRECT("Sheet3!AM" &amp;MATCH($Q$4, PartName, 0)+2):INDIRECT("Sheet3!AQ" &amp;MATCH($Q$4, PartName, 0)+2), Sheet3!$AM$2:$AQ$2)+(Calculator!$B$9-25)*INDIRECT("Sheet3!AR"&amp;MATCH($Q$4,PartName,0)+2))*B11*Calculator!$B$6*0.000000001*Calculator!$B$4*1000</f>
        <v>9.9873149096669722E-2</v>
      </c>
      <c r="Q11">
        <f ca="1">Calculator!$B$5/100*$B11*$B11*$Q$6/1000+FORECAST(B11, INDIRECT("Sheet3!AM" &amp;MATCH($Q$4, PartName, 0)+2):INDIRECT("Sheet3!AQ" &amp;MATCH($Q$4, PartName, 0)+2), Sheet3!$AM$2:$AQ$2)*$B11*Calculator!$B$6*0.000000001*Calculator!$B$4*1000</f>
        <v>2.0253688813033362E-2</v>
      </c>
      <c r="R11">
        <f ca="1">Calculator!$B$5/100*$B11*$B11*(Calculator!$C$17*(((Calculator!$C$21-1)/125)*(Calculator!$B$10*Sheet2!Q11+Calculator!$B$9)+(1-(Calculator!$C$21-1)/5)))/1000+(FORECAST($B11,INDIRECT("Sheet3!AM"&amp;MATCH($Q$4,PartName,0)+2):INDIRECT("Sheet3!AQ"&amp;MATCH($Q$4,PartName,0)+2),Sheet3!$AM$2:$AQ$2)+((Calculator!$B$10*Sheet2!Q11+Calculator!$B$9)-25)*INDIRECT("Sheet3!AR"&amp;MATCH($Q$4,PartName,0)+2))*$B11*Calculator!$B$6*0.000000001*Calculator!$B$4*1000</f>
        <v>1.9990128777685502E-2</v>
      </c>
      <c r="S11">
        <f ca="1">Calculator!$B$5/100*$B11*$B11*(Calculator!$C$17*(((Calculator!$C$21-1)/125)*(Calculator!$B$10*Sheet2!R11+Calculator!$B$9)+(1-(Calculator!$C$21-1)/5)))/1000+(FORECAST($B11,INDIRECT("Sheet3!AM"&amp;MATCH($Q$4,PartName,0)+2):INDIRECT("Sheet3!AQ"&amp;MATCH($Q$4,PartName,0)+2),Sheet3!$AM$2:$AQ$2)+((Calculator!$B$10*Sheet2!R11+Calculator!$B$9)-25)*INDIRECT("Sheet3!AR"&amp;MATCH($Q$4,PartName,0)+2))*$B11*Calculator!$B$6*0.000000001*Calculator!$B$4*1000</f>
        <v>1.998887381022119E-2</v>
      </c>
      <c r="T11">
        <f ca="1">Calculator!$B$5/100*$B11*$B11*(Calculator!$C$17*(((Calculator!$C$21-1)/125)*(Calculator!$B$10*Sheet2!S11+Calculator!$B$9)+(1-(Calculator!$C$21-1)/5)))/1000+(FORECAST($B11,INDIRECT("Sheet3!AM"&amp;MATCH($Q$4,PartName,0)+2):INDIRECT("Sheet3!AQ"&amp;MATCH($Q$4,PartName,0)+2),Sheet3!$AM$2:$AQ$2)+((Calculator!$B$10*Sheet2!S11+Calculator!$B$9)-25)*INDIRECT("Sheet3!AR"&amp;MATCH($Q$4,PartName,0)+2))*$B11*Calculator!$B$6*0.000000001*Calculator!$B$4*1000</f>
        <v>1.998886783456811E-2</v>
      </c>
      <c r="U11">
        <f ca="1">Calculator!$B$5/100*$B11*$B11*(Calculator!$C$17*(((Calculator!$C$21-1)/125)*(Calculator!$B$10*Sheet2!T11+Calculator!$B$9)+(1-(Calculator!$C$21-1)/5)))/1000+(FORECAST($B11,INDIRECT("Sheet3!AM"&amp;MATCH($Q$4,PartName,0)+2):INDIRECT("Sheet3!AQ"&amp;MATCH($Q$4,PartName,0)+2),Sheet3!$AM$2:$AQ$2)+((Calculator!$B$10*Sheet2!T11+Calculator!$B$9)-25)*INDIRECT("Sheet3!AR"&amp;MATCH($Q$4,PartName,0)+2))*$B11*Calculator!$B$6*0.000000001*Calculator!$B$4*1000</f>
        <v>1.9988867806114436E-2</v>
      </c>
      <c r="V11">
        <f ca="1">Calculator!$B$5/100*$B11*$B11*(Calculator!$C$17*(((Calculator!$C$21-1)/125)*(Calculator!$B$10*Sheet2!U11+Calculator!$B$9)+(1-(Calculator!$C$21-1)/5)))/1000+(FORECAST($B11,INDIRECT("Sheet3!AM"&amp;MATCH($Q$4,PartName,0)+2):INDIRECT("Sheet3!AQ"&amp;MATCH($Q$4,PartName,0)+2),Sheet3!$AM$2:$AQ$2)+((Calculator!$B$10*Sheet2!U11+Calculator!$B$9)-25)*INDIRECT("Sheet3!AR"&amp;MATCH($Q$4,PartName,0)+2))*$B11*Calculator!$B$6*0.000000001*Calculator!$B$4*1000</f>
        <v>1.9988867805978954E-2</v>
      </c>
      <c r="W11">
        <f ca="1">Calculator!$B$5/100*$B11*$B11*(Calculator!$C$17*(((Calculator!$C$21-1)/125)*(Calculator!$B$10*Sheet2!V11+Calculator!$B$9)+(1-(Calculator!$C$21-1)/5)))/1000+(FORECAST($B11,INDIRECT("Sheet3!AM"&amp;MATCH($Q$4,PartName,0)+2):INDIRECT("Sheet3!AQ"&amp;MATCH($Q$4,PartName,0)+2),Sheet3!$AM$2:$AQ$2)+((Calculator!$B$10*Sheet2!V11+Calculator!$B$9)-25)*INDIRECT("Sheet3!AR"&amp;MATCH($Q$4,PartName,0)+2))*$B11*Calculator!$B$6*0.000000001*Calculator!$B$4*1000</f>
        <v>1.9988867805978309E-2</v>
      </c>
      <c r="X11">
        <f ca="1">Calculator!$B$5/100*$B11*$B11*(Calculator!$C$17*(((Calculator!$C$21-1)/125)*(Calculator!$B$10*Sheet2!W11+Calculator!$B$9)+(1-(Calculator!$C$21-1)/5)))/1000+(FORECAST($B11,INDIRECT("Sheet3!AM"&amp;MATCH($Q$4,PartName,0)+2):INDIRECT("Sheet3!AQ"&amp;MATCH($Q$4,PartName,0)+2),Sheet3!$AM$2:$AQ$2)+((Calculator!$B$10*Sheet2!W11+Calculator!$B$9)-25)*INDIRECT("Sheet3!AR"&amp;MATCH($Q$4,PartName,0)+2))*$B11*Calculator!$B$6*0.000000001*Calculator!$B$4*1000</f>
        <v>1.9988867805978305E-2</v>
      </c>
      <c r="Y11">
        <f ca="1">Calculator!$B$5/100*$B11*$B11*(Calculator!$C$17*(((Calculator!$C$21-1)/125)*(Calculator!$B$10*Sheet2!X11+Calculator!$B$9)+(1-(Calculator!$C$21-1)/5)))/1000+(FORECAST($B11,INDIRECT("Sheet3!AM"&amp;MATCH($Q$4,PartName,0)+2):INDIRECT("Sheet3!AQ"&amp;MATCH($Q$4,PartName,0)+2),Sheet3!$AM$2:$AQ$2)+((Calculator!$B$10*Sheet2!X11+Calculator!$B$9)-25)*INDIRECT("Sheet3!AR"&amp;MATCH($Q$4,PartName,0)+2))*$B11*Calculator!$B$6*0.000000001*Calculator!$B$4*1000</f>
        <v>1.9988867805978305E-2</v>
      </c>
      <c r="Z11">
        <f ca="1">Calculator!$B$5/100*$B11*$B11*(Calculator!$C$17*(((Calculator!$C$21-1)/125)*(Calculator!$B$10*Sheet2!Y11+Calculator!$B$9)+(1-(Calculator!$C$21-1)/5)))/1000+(FORECAST($B11,INDIRECT("Sheet3!AM"&amp;MATCH($Q$4,PartName,0)+2):INDIRECT("Sheet3!AQ"&amp;MATCH($Q$4,PartName,0)+2),Sheet3!$AM$2:$AQ$2)+((Calculator!$B$10*Sheet2!Y11+Calculator!$B$9)-25)*INDIRECT("Sheet3!AR"&amp;MATCH($Q$4,PartName,0)+2))*$B11*Calculator!$B$6*0.000000001*Calculator!$B$4*1000</f>
        <v>1.9988867805978305E-2</v>
      </c>
      <c r="AA11">
        <f ca="1">Calculator!$B$5/100*$B11*$B11*(Calculator!$C$17*(((Calculator!$C$21-1)/125)*(Calculator!$B$10*Sheet2!Z11+Calculator!$B$9)+(1-(Calculator!$C$21-1)/5)))/1000+0.5*Calculator!$B$7/Calculator!$B$8*Calculator!$C$18*0.000000001*Calculator!$B$4*1000+(Calculator!$C$19-Calculator!$C$20)*0.000000001*Calculator!$B$16*Calculator!$B$4*1000+(FORECAST($B11,INDIRECT("Sheet3!AM"&amp;MATCH($Q$4,PartName,0)+2):INDIRECT("Sheet3!AQ"&amp;MATCH($Q$4,PartName,0)+2),Sheet3!$AM$2:$AQ$2)+((Calculator!$B$10*Sheet2!Z11+Calculator!$B$9)-25)*INDIRECT("Sheet3!AR"&amp;MATCH($Q$4,PartName,0)+2))*$B11*Calculator!$B$6*0.000000001*Calculator!$B$4*1000</f>
        <v>9.9968328089614672E-2</v>
      </c>
      <c r="AC11">
        <f>Calculator!$B$5/100*$B11*$B11*$AD$6/1000+0.5*Calculator!$B$7/Calculator!$B$8*Calculator!$D$18*0.000000001*Calculator!$B$4*1000+(Calculator!$D$19-Calculator!$D$20)*0.000000001*Calculator!$D$16*Calculator!$B$4*1000+(Calculator!$D$22+(Calculator!$B$9-25)*Calculator!$D$23/1000)*B11*Calculator!$B$6*0.000000001*Calculator!$B$4*1000</f>
        <v>0</v>
      </c>
      <c r="AD11">
        <f>Calculator!$B$5/100*$B11*$B11*$AD$6/1000+Calculator!$D$22*$B11*Calculator!$B$6*0.000000001*Calculator!$B$4*1000</f>
        <v>0</v>
      </c>
      <c r="AE11">
        <f>Calculator!$B$5/100*$B11*$B11*(Calculator!$D$17*(((Calculator!$D$21-1)/125)*(Calculator!$B$10*Sheet2!AD11+Calculator!$B$9)+(1-(Calculator!$D$21-1)/5)))/1000+(Calculator!$D$22+((Calculator!$B$10*Sheet2!AD11+Calculator!$B$9)-25)*Calculator!$D$23/1000)*$B11*Calculator!$B$6*0.000000001*Calculator!$B$4*1000</f>
        <v>0</v>
      </c>
      <c r="AF11">
        <f>Calculator!$B$5/100*$B11*$B11*(Calculator!$D$17*(((Calculator!$D$21-1)/125)*(Calculator!$B$10*Sheet2!AE11+Calculator!$B$9)+(1-(Calculator!$D$21-1)/5)))/1000+(Calculator!$D$22+((Calculator!$B$10*Sheet2!AE11+Calculator!$B$9)-25)*Calculator!$D$23/1000)*$B11*Calculator!$B$6*0.000000001*Calculator!$B$4*1000</f>
        <v>0</v>
      </c>
      <c r="AG11">
        <f>Calculator!$B$5/100*$B11*$B11*(Calculator!$D$17*(((Calculator!$D$21-1)/125)*(Calculator!$B$10*Sheet2!AF11+Calculator!$B$9)+(1-(Calculator!$D$21-1)/5)))/1000+(Calculator!$D$22+((Calculator!$B$10*Sheet2!AF11+Calculator!$B$9)-25)*Calculator!$D$23/1000)*$B11*Calculator!$B$6*0.000000001*Calculator!$B$4*1000</f>
        <v>0</v>
      </c>
      <c r="AH11">
        <f>Calculator!$B$5/100*$B11*$B11*(Calculator!$D$17*(((Calculator!$D$21-1)/125)*(Calculator!$B$10*Sheet2!AG11+Calculator!$B$9)+(1-(Calculator!$D$21-1)/5)))/1000+(Calculator!$D$22+((Calculator!$B$10*Sheet2!AG11+Calculator!$B$9)-25)*Calculator!$D$23/1000)*$B11*Calculator!$B$6*0.000000001*Calculator!$B$4*1000</f>
        <v>0</v>
      </c>
      <c r="AI11">
        <f>Calculator!$B$5/100*$B11*$B11*(Calculator!$D$17*(((Calculator!$D$21-1)/125)*(Calculator!$B$10*Sheet2!AH11+Calculator!$B$9)+(1-(Calculator!$D$21-1)/5)))/1000+(Calculator!$D$22+((Calculator!$B$10*Sheet2!AH11+Calculator!$B$9)-25)*Calculator!$D$23/1000)*$B11*Calculator!$B$6*0.000000001*Calculator!$B$4*1000</f>
        <v>0</v>
      </c>
      <c r="AJ11">
        <f>Calculator!$B$5/100*$B11*$B11*(Calculator!$D$17*(((Calculator!$D$21-1)/125)*(Calculator!$B$10*Sheet2!AI11+Calculator!$B$9)+(1-(Calculator!$D$21-1)/5)))/1000+(Calculator!$D$22+((Calculator!$B$10*Sheet2!AI11+Calculator!$B$9)-25)*Calculator!$D$23/1000)*$B11*Calculator!$B$6*0.000000001*Calculator!$B$4*1000</f>
        <v>0</v>
      </c>
      <c r="AK11">
        <f>Calculator!$B$5/100*$B11*$B11*(Calculator!$D$17*(((Calculator!$D$21-1)/125)*(Calculator!$B$10*Sheet2!AJ11+Calculator!$B$9)+(1-(Calculator!$D$21-1)/5)))/1000+(Calculator!$D$22+((Calculator!$B$10*Sheet2!AJ11+Calculator!$B$9)-25)*Calculator!$D$23/1000)*$B11*Calculator!$B$6*0.000000001*Calculator!$B$4*1000</f>
        <v>0</v>
      </c>
      <c r="AL11">
        <f>Calculator!$B$5/100*$B11*$B11*(Calculator!$D$17*(((Calculator!$D$21-1)/125)*(Calculator!$B$10*Sheet2!AK11+Calculator!$B$9)+(1-(Calculator!$D$21-1)/5)))/1000+(Calculator!$D$22+((Calculator!$B$10*Sheet2!AK11+Calculator!$B$9)-25)*Calculator!$D$23/1000)*$B11*Calculator!$B$6*0.000000001*Calculator!$B$4*1000</f>
        <v>0</v>
      </c>
      <c r="AM11">
        <f>Calculator!$B$5/100*$B11*$B11*(Calculator!$D$17*(((Calculator!$D$21-1)/125)*(Calculator!$B$10*Sheet2!AL11+Calculator!$B$9)+(1-(Calculator!$D$21-1)/5)))/1000+(Calculator!$D$22+((Calculator!$B$10*Sheet2!AL11+Calculator!$B$9)-25)*Calculator!$D$23/1000)*$B11*Calculator!$B$6*0.000000001*Calculator!$B$4*1000</f>
        <v>0</v>
      </c>
      <c r="AN11">
        <f>Calculator!$B$5/100*$B11*$B11*(Calculator!$D$17*(((Calculator!$D$21-1)/125)*(Calculator!$B$10*Sheet2!AM11+Calculator!$B$9)+(1-(Calculator!$D$21-1)/5)))/1000+0.5*Calculator!$B$7/Calculator!$B$8*Calculator!$D$18*0.000000001*Calculator!$B$4*1000+(Calculator!$D$19-Calculator!$D$20)*0.000000001*Calculator!$D$16*Calculator!$B$4*1000+(Calculator!$D$22+((Calculator!$B$10*Sheet2!AM11+Calculator!$B$9)-25)*Calculator!$D$23/1000)*$B11*Calculator!$B$6*0.000000001*Calculator!$B$4*1000</f>
        <v>0</v>
      </c>
      <c r="AQ11" t="str">
        <f>$AW$4&amp;"     "</f>
        <v xml:space="preserve">NTMFS5C423NL     </v>
      </c>
      <c r="AR11">
        <f>AR10</f>
        <v>5</v>
      </c>
      <c r="AW11">
        <f>Calculator!$B$5/100*AR10^2*$Q$6/1000</f>
        <v>2.3512499999999995E-2</v>
      </c>
      <c r="AX11">
        <f>0.5*Calculator!$B$7/Calculator!$B$8*Calculator!C$18*0.000000001*Calculator!$B$4*1000</f>
        <v>4.8882823919999999E-2</v>
      </c>
      <c r="AY11">
        <f>(Calculator!C$19-Calculator!C$20)*0.000000001*Calculator!$B$16*Calculator!$B$4*1000</f>
        <v>3.1096636363636368E-2</v>
      </c>
      <c r="AZ11">
        <f ca="1">(FORECAST(AR11, INDIRECT("Sheet3!AM" &amp;MATCH($AW$4, PartName, 0)+2):INDIRECT("Sheet3!AQ" &amp;MATCH($AW$4, PartName, 0)+2), Sheet3!$AM$2:$AQ$2)+(Calculator!$B$9-25)*INDIRECT("Sheet3!AR"&amp;MATCH($AW$4,PartName,0)+2))*AR11*Calculator!$B$6*0.000000001*Calculator!$B$4*1000</f>
        <v>6.0790980605120249E-3</v>
      </c>
    </row>
    <row r="12" spans="2:58">
      <c r="B12">
        <f>Calculator!$B$3/20+B11</f>
        <v>5</v>
      </c>
      <c r="C12">
        <f ca="1">Calculator!$B$5/100*$B12*$B12*$D$6/1000+0.5*Calculator!$B$7/Calculator!$B$8*Calculator!$B$18*0.000000001*Calculator!$B$4*1000+(Calculator!$B$19-Calculator!$B$20)*0.000000001*Calculator!$B$16*Calculator!$B$4*1000+(FORECAST(B12, INDIRECT("Sheet3!AM" &amp;MATCH($D$4, PartName, 0)+2):INDIRECT("Sheet3!AQ" &amp;MATCH($D$4, PartName, 0)+2), Sheet3!$AM$2:$AQ$2)+(Calculator!$B$9-25)*INDIRECT("Sheet3!AR"&amp;MATCH($D$4,PartName,0)+2))*B12*Calculator!$B$6*0.000000001*Calculator!$B$4*1000</f>
        <v>0.14147098241452855</v>
      </c>
      <c r="D12">
        <f ca="1">Calculator!$B$5/100*$B$8*$B$8*$D$6/1000+FORECAST(B12, INDIRECT("Sheet3!AM" &amp;MATCH($D$4, PartName, 0)+2):INDIRECT("Sheet3!AQ" &amp;MATCH($D$4, PartName, 0)+2), Sheet3!$AM$2:$AQ$2)*$B12*Calculator!$B$6*0.000000001*Calculator!$B$4*1000</f>
        <v>7.1038496508921654E-3</v>
      </c>
      <c r="E12">
        <f ca="1">Calculator!$B$5/100*$B12*$B12*(Calculator!$B$17*(((Calculator!$B$21-1)/125)*(Calculator!$B$10*Sheet2!D12+Calculator!$B$9)+(1-(Calculator!$B$21-1)/5)))/1000+(FORECAST($B12,INDIRECT("Sheet3!AM"&amp;MATCH($D$4,PartName,0)+2):INDIRECT("Sheet3!AQ"&amp;MATCH($D$4,PartName,0)+2),Sheet3!$AM$2:$AQ$2)+((Calculator!$B$10*Sheet2!D12+Calculator!$B$9)-25)*INDIRECT("Sheet3!AR"&amp;MATCH($D$4,PartName,0)+2))*$B12*Calculator!$B$6*0.000000001*Calculator!$B$4*1000</f>
        <v>2.3244555792629323E-2</v>
      </c>
      <c r="F12">
        <f ca="1">Calculator!$B$5/100*$B12*$B12*(Calculator!$B$17*(((Calculator!$B$21-1)/125)*(Calculator!$B$10*Sheet2!E12+Calculator!$B$9)+(1-(Calculator!$B$21-1)/5)))/1000+(FORECAST($B12,INDIRECT("Sheet3!AM"&amp;MATCH($D$4,PartName,0)+2):INDIRECT("Sheet3!AQ"&amp;MATCH($D$4,PartName,0)+2),Sheet3!$AM$2:$AQ$2)+((Calculator!$B$10*Sheet2!E12+Calculator!$B$9)-25)*INDIRECT("Sheet3!AR"&amp;MATCH($D$4,PartName,0)+2))*$B12*Calculator!$B$6*0.000000001*Calculator!$B$4*1000</f>
        <v>2.3330682600601633E-2</v>
      </c>
      <c r="G12">
        <f ca="1">Calculator!$B$5/100*$B12*$B12*(Calculator!$B$17*(((Calculator!$B$21-1)/125)*(Calculator!$B$10*Sheet2!F12+Calculator!$B$9)+(1-(Calculator!$B$21-1)/5)))/1000+(FORECAST($B12,INDIRECT("Sheet3!AM"&amp;MATCH($D$4,PartName,0)+2):INDIRECT("Sheet3!AQ"&amp;MATCH($D$4,PartName,0)+2),Sheet3!$AM$2:$AQ$2)+((Calculator!$B$10*Sheet2!F12+Calculator!$B$9)-25)*INDIRECT("Sheet3!AR"&amp;MATCH($D$4,PartName,0)+2))*$B12*Calculator!$B$6*0.000000001*Calculator!$B$4*1000</f>
        <v>2.333114217324897E-2</v>
      </c>
      <c r="H12">
        <f ca="1">Calculator!$B$5/100*$B12*$B12*(Calculator!$B$17*(((Calculator!$B$21-1)/125)*(Calculator!$B$10*Sheet2!G12+Calculator!$B$9)+(1-(Calculator!$B$21-1)/5)))/1000+(FORECAST($B12,INDIRECT("Sheet3!AM"&amp;MATCH($D$4,PartName,0)+2):INDIRECT("Sheet3!AQ"&amp;MATCH($D$4,PartName,0)+2),Sheet3!$AM$2:$AQ$2)+((Calculator!$B$10*Sheet2!G12+Calculator!$B$9)-25)*INDIRECT("Sheet3!AR"&amp;MATCH($D$4,PartName,0)+2))*$B12*Calculator!$B$6*0.000000001*Calculator!$B$4*1000</f>
        <v>2.333114462552862E-2</v>
      </c>
      <c r="I12">
        <f ca="1">Calculator!$B$5/100*$B12*$B12*(Calculator!$B$17*(((Calculator!$B$21-1)/125)*(Calculator!$B$10*Sheet2!H12+Calculator!$B$9)+(1-(Calculator!$B$21-1)/5)))/1000+(FORECAST($B12,INDIRECT("Sheet3!AM"&amp;MATCH($D$4,PartName,0)+2):INDIRECT("Sheet3!AQ"&amp;MATCH($D$4,PartName,0)+2),Sheet3!$AM$2:$AQ$2)+((Calculator!$B$10*Sheet2!H12+Calculator!$B$9)-25)*INDIRECT("Sheet3!AR"&amp;MATCH($D$4,PartName,0)+2))*$B12*Calculator!$B$6*0.000000001*Calculator!$B$4*1000</f>
        <v>2.3331144638613986E-2</v>
      </c>
      <c r="J12">
        <f ca="1">Calculator!$B$5/100*$B12*$B12*(Calculator!$B$17*(((Calculator!$B$21-1)/125)*(Calculator!$B$10*Sheet2!I12+Calculator!$B$9)+(1-(Calculator!$B$21-1)/5)))/1000+(FORECAST($B12,INDIRECT("Sheet3!AM"&amp;MATCH($D$4,PartName,0)+2):INDIRECT("Sheet3!AQ"&amp;MATCH($D$4,PartName,0)+2),Sheet3!$AM$2:$AQ$2)+((Calculator!$B$10*Sheet2!I12+Calculator!$B$9)-25)*INDIRECT("Sheet3!AR"&amp;MATCH($D$4,PartName,0)+2))*$B12*Calculator!$B$6*0.000000001*Calculator!$B$4*1000</f>
        <v>2.3331144638683809E-2</v>
      </c>
      <c r="K12">
        <f ca="1">Calculator!$B$5/100*$B12*$B12*(Calculator!$B$17*(((Calculator!$B$21-1)/125)*(Calculator!$B$10*Sheet2!J12+Calculator!$B$9)+(1-(Calculator!$B$21-1)/5)))/1000+(FORECAST($B12,INDIRECT("Sheet3!AM"&amp;MATCH($D$4,PartName,0)+2):INDIRECT("Sheet3!AQ"&amp;MATCH($D$4,PartName,0)+2),Sheet3!$AM$2:$AQ$2)+((Calculator!$B$10*Sheet2!J12+Calculator!$B$9)-25)*INDIRECT("Sheet3!AR"&amp;MATCH($D$4,PartName,0)+2))*$B12*Calculator!$B$6*0.000000001*Calculator!$B$4*1000</f>
        <v>2.3331144638684184E-2</v>
      </c>
      <c r="L12">
        <f ca="1">Calculator!$B$5/100*$B12*$B12*(Calculator!$B$17*(((Calculator!$B$21-1)/125)*(Calculator!$B$10*Sheet2!K12+Calculator!$B$9)+(1-(Calculator!$B$21-1)/5)))/1000+(FORECAST($B12,INDIRECT("Sheet3!AM"&amp;MATCH($D$4,PartName,0)+2):INDIRECT("Sheet3!AQ"&amp;MATCH($D$4,PartName,0)+2),Sheet3!$AM$2:$AQ$2)+((Calculator!$B$10*Sheet2!K12+Calculator!$B$9)-25)*INDIRECT("Sheet3!AR"&amp;MATCH($D$4,PartName,0)+2))*$B12*Calculator!$B$6*0.000000001*Calculator!$B$4*1000</f>
        <v>2.3331144638684187E-2</v>
      </c>
      <c r="M12">
        <f ca="1">Calculator!$B$5/100*$B12*$B12*(Calculator!$B$17*(((Calculator!$B$21-1)/125)*(Calculator!$B$10*Sheet2!L12+Calculator!$B$9)+(1-(Calculator!$B$21-1)/5)))/1000+(FORECAST($B12,INDIRECT("Sheet3!AM"&amp;MATCH($D$4,PartName,0)+2):INDIRECT("Sheet3!AQ"&amp;MATCH($D$4,PartName,0)+2),Sheet3!$AM$2:$AQ$2)+((Calculator!$B$10*Sheet2!L12+Calculator!$B$9)-25)*INDIRECT("Sheet3!AR"&amp;MATCH($D$4,PartName,0)+2))*$B12*Calculator!$B$6*0.000000001*Calculator!$B$4*1000</f>
        <v>2.3331144638684187E-2</v>
      </c>
      <c r="N12">
        <f ca="1">Calculator!$B$5/100*$B12*$B12*(Calculator!$B$17*(((Calculator!$B$21-1)/125)*(Calculator!$B$10*Sheet2!M12+Calculator!$B$9)+(1-(Calculator!$B$21-1)/5)))/1000+0.5*Calculator!$B$7/Calculator!$B$8*Calculator!$B$18*0.000000001*Calculator!$B$4*1000+(Calculator!$B$19-Calculator!$B$20)*0.000000001*Calculator!$B$16*Calculator!$B$4*1000+(FORECAST($B12,INDIRECT("Sheet3!AM"&amp;MATCH($D$4,PartName,0)+2):INDIRECT("Sheet3!AQ"&amp;MATCH($D$4,PartName,0)+2),Sheet3!$AM$2:$AQ$2)+((Calculator!$B$10*Sheet2!M12+Calculator!$B$9)-25)*INDIRECT("Sheet3!AR"&amp;MATCH($D$4,PartName,0)+2))*$B12*Calculator!$B$6*0.000000001*Calculator!$B$4*1000</f>
        <v>0.14159547740232054</v>
      </c>
      <c r="P12">
        <f ca="1">Calculator!$B$5/100*$B12*$B12*$Q$6/1000+0.5*Calculator!$B$7/Calculator!$B$8*Calculator!$C$18*0.000000001*Calculator!$B$4*1000+(Calculator!$C$19-Calculator!$C$20)*0.000000001*Calculator!$B$16*Calculator!$B$4*1000+(FORECAST(B12, INDIRECT("Sheet3!AM" &amp;MATCH($Q$4, PartName, 0)+2):INDIRECT("Sheet3!AQ" &amp;MATCH($Q$4, PartName, 0)+2), Sheet3!$AM$2:$AQ$2)+(Calculator!$B$9-25)*INDIRECT("Sheet3!AR"&amp;MATCH($Q$4,PartName,0)+2))*B12*Calculator!$B$6*0.000000001*Calculator!$B$4*1000</f>
        <v>0.10957105834414839</v>
      </c>
      <c r="Q12">
        <f ca="1">Calculator!$B$5/100*$B12*$B12*$Q$6/1000+FORECAST(B12, INDIRECT("Sheet3!AM" &amp;MATCH($Q$4, PartName, 0)+2):INDIRECT("Sheet3!AQ" &amp;MATCH($Q$4, PartName, 0)+2), Sheet3!$AM$2:$AQ$2)*$B12*Calculator!$B$6*0.000000001*Calculator!$B$4*1000</f>
        <v>3.0041598060512022E-2</v>
      </c>
      <c r="R12">
        <f ca="1">Calculator!$B$5/100*$B12*$B12*(Calculator!$C$17*(((Calculator!$C$21-1)/125)*(Calculator!$B$10*Sheet2!Q12+Calculator!$B$9)+(1-(Calculator!$C$21-1)/5)))/1000+(FORECAST($B12,INDIRECT("Sheet3!AM"&amp;MATCH($Q$4,PartName,0)+2):INDIRECT("Sheet3!AQ"&amp;MATCH($Q$4,PartName,0)+2),Sheet3!$AM$2:$AQ$2)+((Calculator!$B$10*Sheet2!Q12+Calculator!$B$9)-25)*INDIRECT("Sheet3!AR"&amp;MATCH($Q$4,PartName,0)+2))*$B12*Calculator!$B$6*0.000000001*Calculator!$B$4*1000</f>
        <v>2.9825922525384019E-2</v>
      </c>
      <c r="S12">
        <f ca="1">Calculator!$B$5/100*$B12*$B12*(Calculator!$C$17*(((Calculator!$C$21-1)/125)*(Calculator!$B$10*Sheet2!R12+Calculator!$B$9)+(1-(Calculator!$C$21-1)/5)))/1000+(FORECAST($B12,INDIRECT("Sheet3!AM"&amp;MATCH($Q$4,PartName,0)+2):INDIRECT("Sheet3!AQ"&amp;MATCH($Q$4,PartName,0)+2),Sheet3!$AM$2:$AQ$2)+((Calculator!$B$10*Sheet2!R12+Calculator!$B$9)-25)*INDIRECT("Sheet3!AR"&amp;MATCH($Q$4,PartName,0)+2))*$B12*Calculator!$B$6*0.000000001*Calculator!$B$4*1000</f>
        <v>2.9824240256210017E-2</v>
      </c>
      <c r="T12">
        <f ca="1">Calculator!$B$5/100*$B12*$B12*(Calculator!$C$17*(((Calculator!$C$21-1)/125)*(Calculator!$B$10*Sheet2!S12+Calculator!$B$9)+(1-(Calculator!$C$21-1)/5)))/1000+(FORECAST($B12,INDIRECT("Sheet3!AM"&amp;MATCH($Q$4,PartName,0)+2):INDIRECT("Sheet3!AQ"&amp;MATCH($Q$4,PartName,0)+2),Sheet3!$AM$2:$AQ$2)+((Calculator!$B$10*Sheet2!S12+Calculator!$B$9)-25)*INDIRECT("Sheet3!AR"&amp;MATCH($Q$4,PartName,0)+2))*$B12*Calculator!$B$6*0.000000001*Calculator!$B$4*1000</f>
        <v>2.982422713451046E-2</v>
      </c>
      <c r="U12">
        <f ca="1">Calculator!$B$5/100*$B12*$B12*(Calculator!$C$17*(((Calculator!$C$21-1)/125)*(Calculator!$B$10*Sheet2!T12+Calculator!$B$9)+(1-(Calculator!$C$21-1)/5)))/1000+(FORECAST($B12,INDIRECT("Sheet3!AM"&amp;MATCH($Q$4,PartName,0)+2):INDIRECT("Sheet3!AQ"&amp;MATCH($Q$4,PartName,0)+2),Sheet3!$AM$2:$AQ$2)+((Calculator!$B$10*Sheet2!T12+Calculator!$B$9)-25)*INDIRECT("Sheet3!AR"&amp;MATCH($Q$4,PartName,0)+2))*$B12*Calculator!$B$6*0.000000001*Calculator!$B$4*1000</f>
        <v>2.9824227032161206E-2</v>
      </c>
      <c r="V12">
        <f ca="1">Calculator!$B$5/100*$B12*$B12*(Calculator!$C$17*(((Calculator!$C$21-1)/125)*(Calculator!$B$10*Sheet2!U12+Calculator!$B$9)+(1-(Calculator!$C$21-1)/5)))/1000+(FORECAST($B12,INDIRECT("Sheet3!AM"&amp;MATCH($Q$4,PartName,0)+2):INDIRECT("Sheet3!AQ"&amp;MATCH($Q$4,PartName,0)+2),Sheet3!$AM$2:$AQ$2)+((Calculator!$B$10*Sheet2!U12+Calculator!$B$9)-25)*INDIRECT("Sheet3!AR"&amp;MATCH($Q$4,PartName,0)+2))*$B12*Calculator!$B$6*0.000000001*Calculator!$B$4*1000</f>
        <v>2.9824227031362879E-2</v>
      </c>
      <c r="W12">
        <f ca="1">Calculator!$B$5/100*$B12*$B12*(Calculator!$C$17*(((Calculator!$C$21-1)/125)*(Calculator!$B$10*Sheet2!V12+Calculator!$B$9)+(1-(Calculator!$C$21-1)/5)))/1000+(FORECAST($B12,INDIRECT("Sheet3!AM"&amp;MATCH($Q$4,PartName,0)+2):INDIRECT("Sheet3!AQ"&amp;MATCH($Q$4,PartName,0)+2),Sheet3!$AM$2:$AQ$2)+((Calculator!$B$10*Sheet2!V12+Calculator!$B$9)-25)*INDIRECT("Sheet3!AR"&amp;MATCH($Q$4,PartName,0)+2))*$B12*Calculator!$B$6*0.000000001*Calculator!$B$4*1000</f>
        <v>2.9824227031356655E-2</v>
      </c>
      <c r="X12">
        <f ca="1">Calculator!$B$5/100*$B12*$B12*(Calculator!$C$17*(((Calculator!$C$21-1)/125)*(Calculator!$B$10*Sheet2!W12+Calculator!$B$9)+(1-(Calculator!$C$21-1)/5)))/1000+(FORECAST($B12,INDIRECT("Sheet3!AM"&amp;MATCH($Q$4,PartName,0)+2):INDIRECT("Sheet3!AQ"&amp;MATCH($Q$4,PartName,0)+2),Sheet3!$AM$2:$AQ$2)+((Calculator!$B$10*Sheet2!W12+Calculator!$B$9)-25)*INDIRECT("Sheet3!AR"&amp;MATCH($Q$4,PartName,0)+2))*$B12*Calculator!$B$6*0.000000001*Calculator!$B$4*1000</f>
        <v>2.9824227031356607E-2</v>
      </c>
      <c r="Y12">
        <f ca="1">Calculator!$B$5/100*$B12*$B12*(Calculator!$C$17*(((Calculator!$C$21-1)/125)*(Calculator!$B$10*Sheet2!X12+Calculator!$B$9)+(1-(Calculator!$C$21-1)/5)))/1000+(FORECAST($B12,INDIRECT("Sheet3!AM"&amp;MATCH($Q$4,PartName,0)+2):INDIRECT("Sheet3!AQ"&amp;MATCH($Q$4,PartName,0)+2),Sheet3!$AM$2:$AQ$2)+((Calculator!$B$10*Sheet2!X12+Calculator!$B$9)-25)*INDIRECT("Sheet3!AR"&amp;MATCH($Q$4,PartName,0)+2))*$B12*Calculator!$B$6*0.000000001*Calculator!$B$4*1000</f>
        <v>2.9824227031356607E-2</v>
      </c>
      <c r="Z12">
        <f ca="1">Calculator!$B$5/100*$B12*$B12*(Calculator!$C$17*(((Calculator!$C$21-1)/125)*(Calculator!$B$10*Sheet2!Y12+Calculator!$B$9)+(1-(Calculator!$C$21-1)/5)))/1000+(FORECAST($B12,INDIRECT("Sheet3!AM"&amp;MATCH($Q$4,PartName,0)+2):INDIRECT("Sheet3!AQ"&amp;MATCH($Q$4,PartName,0)+2),Sheet3!$AM$2:$AQ$2)+((Calculator!$B$10*Sheet2!Y12+Calculator!$B$9)-25)*INDIRECT("Sheet3!AR"&amp;MATCH($Q$4,PartName,0)+2))*$B12*Calculator!$B$6*0.000000001*Calculator!$B$4*1000</f>
        <v>2.9824227031356607E-2</v>
      </c>
      <c r="AA12">
        <f ca="1">Calculator!$B$5/100*$B12*$B12*(Calculator!$C$17*(((Calculator!$C$21-1)/125)*(Calculator!$B$10*Sheet2!Z12+Calculator!$B$9)+(1-(Calculator!$C$21-1)/5)))/1000+0.5*Calculator!$B$7/Calculator!$B$8*Calculator!$C$18*0.000000001*Calculator!$B$4*1000+(Calculator!$C$19-Calculator!$C$20)*0.000000001*Calculator!$B$16*Calculator!$B$4*1000+(FORECAST($B12,INDIRECT("Sheet3!AM"&amp;MATCH($Q$4,PartName,0)+2):INDIRECT("Sheet3!AQ"&amp;MATCH($Q$4,PartName,0)+2),Sheet3!$AM$2:$AQ$2)+((Calculator!$B$10*Sheet2!Z12+Calculator!$B$9)-25)*INDIRECT("Sheet3!AR"&amp;MATCH($Q$4,PartName,0)+2))*$B12*Calculator!$B$6*0.000000001*Calculator!$B$4*1000</f>
        <v>0.10980368731499297</v>
      </c>
      <c r="AC12">
        <f>Calculator!$B$5/100*$B12*$B12*$AD$6/1000+0.5*Calculator!$B$7/Calculator!$B$8*Calculator!$D$18*0.000000001*Calculator!$B$4*1000+(Calculator!$D$19-Calculator!$D$20)*0.000000001*Calculator!$D$16*Calculator!$B$4*1000+(Calculator!$D$22+(Calculator!$B$9-25)*Calculator!$D$23/1000)*B12*Calculator!$B$6*0.000000001*Calculator!$B$4*1000</f>
        <v>0</v>
      </c>
      <c r="AD12">
        <f>Calculator!$B$5/100*$B12*$B12*$AD$6/1000+Calculator!$D$22*$B12*Calculator!$B$6*0.000000001*Calculator!$B$4*1000</f>
        <v>0</v>
      </c>
      <c r="AE12">
        <f>Calculator!$B$5/100*$B12*$B12*(Calculator!$D$17*(((Calculator!$D$21-1)/125)*(Calculator!$B$10*Sheet2!AD12+Calculator!$B$9)+(1-(Calculator!$D$21-1)/5)))/1000+(Calculator!$D$22+((Calculator!$B$10*Sheet2!AD12+Calculator!$B$9)-25)*Calculator!$D$23/1000)*$B12*Calculator!$B$6*0.000000001*Calculator!$B$4*1000</f>
        <v>0</v>
      </c>
      <c r="AF12">
        <f>Calculator!$B$5/100*$B12*$B12*(Calculator!$D$17*(((Calculator!$D$21-1)/125)*(Calculator!$B$10*Sheet2!AE12+Calculator!$B$9)+(1-(Calculator!$D$21-1)/5)))/1000+(Calculator!$D$22+((Calculator!$B$10*Sheet2!AE12+Calculator!$B$9)-25)*Calculator!$D$23/1000)*$B12*Calculator!$B$6*0.000000001*Calculator!$B$4*1000</f>
        <v>0</v>
      </c>
      <c r="AG12">
        <f>Calculator!$B$5/100*$B12*$B12*(Calculator!$D$17*(((Calculator!$D$21-1)/125)*(Calculator!$B$10*Sheet2!AF12+Calculator!$B$9)+(1-(Calculator!$D$21-1)/5)))/1000+(Calculator!$D$22+((Calculator!$B$10*Sheet2!AF12+Calculator!$B$9)-25)*Calculator!$D$23/1000)*$B12*Calculator!$B$6*0.000000001*Calculator!$B$4*1000</f>
        <v>0</v>
      </c>
      <c r="AH12">
        <f>Calculator!$B$5/100*$B12*$B12*(Calculator!$D$17*(((Calculator!$D$21-1)/125)*(Calculator!$B$10*Sheet2!AG12+Calculator!$B$9)+(1-(Calculator!$D$21-1)/5)))/1000+(Calculator!$D$22+((Calculator!$B$10*Sheet2!AG12+Calculator!$B$9)-25)*Calculator!$D$23/1000)*$B12*Calculator!$B$6*0.000000001*Calculator!$B$4*1000</f>
        <v>0</v>
      </c>
      <c r="AI12">
        <f>Calculator!$B$5/100*$B12*$B12*(Calculator!$D$17*(((Calculator!$D$21-1)/125)*(Calculator!$B$10*Sheet2!AH12+Calculator!$B$9)+(1-(Calculator!$D$21-1)/5)))/1000+(Calculator!$D$22+((Calculator!$B$10*Sheet2!AH12+Calculator!$B$9)-25)*Calculator!$D$23/1000)*$B12*Calculator!$B$6*0.000000001*Calculator!$B$4*1000</f>
        <v>0</v>
      </c>
      <c r="AJ12">
        <f>Calculator!$B$5/100*$B12*$B12*(Calculator!$D$17*(((Calculator!$D$21-1)/125)*(Calculator!$B$10*Sheet2!AI12+Calculator!$B$9)+(1-(Calculator!$D$21-1)/5)))/1000+(Calculator!$D$22+((Calculator!$B$10*Sheet2!AI12+Calculator!$B$9)-25)*Calculator!$D$23/1000)*$B12*Calculator!$B$6*0.000000001*Calculator!$B$4*1000</f>
        <v>0</v>
      </c>
      <c r="AK12">
        <f>Calculator!$B$5/100*$B12*$B12*(Calculator!$D$17*(((Calculator!$D$21-1)/125)*(Calculator!$B$10*Sheet2!AJ12+Calculator!$B$9)+(1-(Calculator!$D$21-1)/5)))/1000+(Calculator!$D$22+((Calculator!$B$10*Sheet2!AJ12+Calculator!$B$9)-25)*Calculator!$D$23/1000)*$B12*Calculator!$B$6*0.000000001*Calculator!$B$4*1000</f>
        <v>0</v>
      </c>
      <c r="AL12">
        <f>Calculator!$B$5/100*$B12*$B12*(Calculator!$D$17*(((Calculator!$D$21-1)/125)*(Calculator!$B$10*Sheet2!AK12+Calculator!$B$9)+(1-(Calculator!$D$21-1)/5)))/1000+(Calculator!$D$22+((Calculator!$B$10*Sheet2!AK12+Calculator!$B$9)-25)*Calculator!$D$23/1000)*$B12*Calculator!$B$6*0.000000001*Calculator!$B$4*1000</f>
        <v>0</v>
      </c>
      <c r="AM12">
        <f>Calculator!$B$5/100*$B12*$B12*(Calculator!$D$17*(((Calculator!$D$21-1)/125)*(Calculator!$B$10*Sheet2!AL12+Calculator!$B$9)+(1-(Calculator!$D$21-1)/5)))/1000+(Calculator!$D$22+((Calculator!$B$10*Sheet2!AL12+Calculator!$B$9)-25)*Calculator!$D$23/1000)*$B12*Calculator!$B$6*0.000000001*Calculator!$B$4*1000</f>
        <v>0</v>
      </c>
      <c r="AN12">
        <f>Calculator!$B$5/100*$B12*$B12*(Calculator!$D$17*(((Calculator!$D$21-1)/125)*(Calculator!$B$10*Sheet2!AM12+Calculator!$B$9)+(1-(Calculator!$D$21-1)/5)))/1000+0.5*Calculator!$B$7/Calculator!$B$8*Calculator!$D$18*0.000000001*Calculator!$B$4*1000+(Calculator!$D$19-Calculator!$D$20)*0.000000001*Calculator!$D$16*Calculator!$B$4*1000+(Calculator!$D$22+((Calculator!$B$10*Sheet2!AM12+Calculator!$B$9)-25)*Calculator!$D$23/1000)*$B12*Calculator!$B$6*0.000000001*Calculator!$B$4*1000</f>
        <v>0</v>
      </c>
      <c r="AQ12" t="str">
        <f>$BA$4&amp;"     "</f>
        <v xml:space="preserve">0     </v>
      </c>
      <c r="AR12">
        <f>AR11</f>
        <v>5</v>
      </c>
      <c r="BA12">
        <f>Calculator!$B$5/100*AR10^2*$AD$6/1000</f>
        <v>0</v>
      </c>
      <c r="BB12">
        <f>0.5*Calculator!$B$7/Calculator!$B$8*Calculator!D$18*0.000000001*Calculator!$B$4*1000</f>
        <v>0</v>
      </c>
      <c r="BC12">
        <f>(Calculator!D$19-Calculator!D$20)*0.000000001*Calculator!$D$16*Calculator!$B$4*1000</f>
        <v>0</v>
      </c>
      <c r="BD12">
        <f>AR12*(Calculator!$D$22+(Calculator!$B$9-25)*Calculator!$D$23/1000)*Calculator!$B$6*0.000000001*Calculator!$B$4*1000</f>
        <v>0</v>
      </c>
    </row>
    <row r="13" spans="2:58">
      <c r="B13">
        <f>Calculator!$B$3/20+B12</f>
        <v>6</v>
      </c>
      <c r="C13">
        <f ca="1">Calculator!$B$5/100*$B13*$B13*$D$6/1000+0.5*Calculator!$B$7/Calculator!$B$8*Calculator!$B$18*0.000000001*Calculator!$B$4*1000+(Calculator!$B$19-Calculator!$B$20)*0.000000001*Calculator!$B$16*Calculator!$B$4*1000+(FORECAST(B13, INDIRECT("Sheet3!AM" &amp;MATCH($D$4, PartName, 0)+2):INDIRECT("Sheet3!AQ" &amp;MATCH($D$4, PartName, 0)+2), Sheet3!$AM$2:$AQ$2)+(Calculator!$B$9-25)*INDIRECT("Sheet3!AR"&amp;MATCH($D$4,PartName,0)+2))*B13*Calculator!$B$6*0.000000001*Calculator!$B$4*1000</f>
        <v>0.15027577434625855</v>
      </c>
      <c r="D13">
        <f ca="1">Calculator!$B$5/100*$B$8*$B$8*$D$6/1000+FORECAST(B13, INDIRECT("Sheet3!AM" &amp;MATCH($D$4, PartName, 0)+2):INDIRECT("Sheet3!AQ" &amp;MATCH($D$4, PartName, 0)+2), Sheet3!$AM$2:$AQ$2)*$B13*Calculator!$B$6*0.000000001*Calculator!$B$4*1000</f>
        <v>8.4119415826221858E-3</v>
      </c>
      <c r="E13">
        <f ca="1">Calculator!$B$5/100*$B13*$B13*(Calculator!$B$17*(((Calculator!$B$21-1)/125)*(Calculator!$B$10*Sheet2!D13+Calculator!$B$9)+(1-(Calculator!$B$21-1)/5)))/1000+(FORECAST($B13,INDIRECT("Sheet3!AM"&amp;MATCH($D$4,PartName,0)+2):INDIRECT("Sheet3!AQ"&amp;MATCH($D$4,PartName,0)+2),Sheet3!$AM$2:$AQ$2)+((Calculator!$B$10*Sheet2!D13+Calculator!$B$9)-25)*INDIRECT("Sheet3!AR"&amp;MATCH($D$4,PartName,0)+2))*$B13*Calculator!$B$6*0.000000001*Calculator!$B$4*1000</f>
        <v>3.2078984762843356E-2</v>
      </c>
      <c r="F13">
        <f ca="1">Calculator!$B$5/100*$B13*$B13*(Calculator!$B$17*(((Calculator!$B$21-1)/125)*(Calculator!$B$10*Sheet2!E13+Calculator!$B$9)+(1-(Calculator!$B$21-1)/5)))/1000+(FORECAST($B13,INDIRECT("Sheet3!AM"&amp;MATCH($D$4,PartName,0)+2):INDIRECT("Sheet3!AQ"&amp;MATCH($D$4,PartName,0)+2),Sheet3!$AM$2:$AQ$2)+((Calculator!$B$10*Sheet2!E13+Calculator!$B$9)-25)*INDIRECT("Sheet3!AR"&amp;MATCH($D$4,PartName,0)+2))*$B13*Calculator!$B$6*0.000000001*Calculator!$B$4*1000</f>
        <v>3.2269017866036351E-2</v>
      </c>
      <c r="G13">
        <f ca="1">Calculator!$B$5/100*$B13*$B13*(Calculator!$B$17*(((Calculator!$B$21-1)/125)*(Calculator!$B$10*Sheet2!F13+Calculator!$B$9)+(1-(Calculator!$B$21-1)/5)))/1000+(FORECAST($B13,INDIRECT("Sheet3!AM"&amp;MATCH($D$4,PartName,0)+2):INDIRECT("Sheet3!AQ"&amp;MATCH($D$4,PartName,0)+2),Sheet3!$AM$2:$AQ$2)+((Calculator!$B$10*Sheet2!F13+Calculator!$B$9)-25)*INDIRECT("Sheet3!AR"&amp;MATCH($D$4,PartName,0)+2))*$B13*Calculator!$B$6*0.000000001*Calculator!$B$4*1000</f>
        <v>3.2270543725436453E-2</v>
      </c>
      <c r="H13">
        <f ca="1">Calculator!$B$5/100*$B13*$B13*(Calculator!$B$17*(((Calculator!$B$21-1)/125)*(Calculator!$B$10*Sheet2!G13+Calculator!$B$9)+(1-(Calculator!$B$21-1)/5)))/1000+(FORECAST($B13,INDIRECT("Sheet3!AM"&amp;MATCH($D$4,PartName,0)+2):INDIRECT("Sheet3!AQ"&amp;MATCH($D$4,PartName,0)+2),Sheet3!$AM$2:$AQ$2)+((Calculator!$B$10*Sheet2!G13+Calculator!$B$9)-25)*INDIRECT("Sheet3!AR"&amp;MATCH($D$4,PartName,0)+2))*$B13*Calculator!$B$6*0.000000001*Calculator!$B$4*1000</f>
        <v>3.2270555977232954E-2</v>
      </c>
      <c r="I13">
        <f ca="1">Calculator!$B$5/100*$B13*$B13*(Calculator!$B$17*(((Calculator!$B$21-1)/125)*(Calculator!$B$10*Sheet2!H13+Calculator!$B$9)+(1-(Calculator!$B$21-1)/5)))/1000+(FORECAST($B13,INDIRECT("Sheet3!AM"&amp;MATCH($D$4,PartName,0)+2):INDIRECT("Sheet3!AQ"&amp;MATCH($D$4,PartName,0)+2),Sheet3!$AM$2:$AQ$2)+((Calculator!$B$10*Sheet2!H13+Calculator!$B$9)-25)*INDIRECT("Sheet3!AR"&amp;MATCH($D$4,PartName,0)+2))*$B13*Calculator!$B$6*0.000000001*Calculator!$B$4*1000</f>
        <v>3.2270556075608019E-2</v>
      </c>
      <c r="J13">
        <f ca="1">Calculator!$B$5/100*$B13*$B13*(Calculator!$B$17*(((Calculator!$B$21-1)/125)*(Calculator!$B$10*Sheet2!I13+Calculator!$B$9)+(1-(Calculator!$B$21-1)/5)))/1000+(FORECAST($B13,INDIRECT("Sheet3!AM"&amp;MATCH($D$4,PartName,0)+2):INDIRECT("Sheet3!AQ"&amp;MATCH($D$4,PartName,0)+2),Sheet3!$AM$2:$AQ$2)+((Calculator!$B$10*Sheet2!I13+Calculator!$B$9)-25)*INDIRECT("Sheet3!AR"&amp;MATCH($D$4,PartName,0)+2))*$B13*Calculator!$B$6*0.000000001*Calculator!$B$4*1000</f>
        <v>3.2270556076397915E-2</v>
      </c>
      <c r="K13">
        <f ca="1">Calculator!$B$5/100*$B13*$B13*(Calculator!$B$17*(((Calculator!$B$21-1)/125)*(Calculator!$B$10*Sheet2!J13+Calculator!$B$9)+(1-(Calculator!$B$21-1)/5)))/1000+(FORECAST($B13,INDIRECT("Sheet3!AM"&amp;MATCH($D$4,PartName,0)+2):INDIRECT("Sheet3!AQ"&amp;MATCH($D$4,PartName,0)+2),Sheet3!$AM$2:$AQ$2)+((Calculator!$B$10*Sheet2!J13+Calculator!$B$9)-25)*INDIRECT("Sheet3!AR"&amp;MATCH($D$4,PartName,0)+2))*$B13*Calculator!$B$6*0.000000001*Calculator!$B$4*1000</f>
        <v>3.2270556076404257E-2</v>
      </c>
      <c r="L13">
        <f ca="1">Calculator!$B$5/100*$B13*$B13*(Calculator!$B$17*(((Calculator!$B$21-1)/125)*(Calculator!$B$10*Sheet2!K13+Calculator!$B$9)+(1-(Calculator!$B$21-1)/5)))/1000+(FORECAST($B13,INDIRECT("Sheet3!AM"&amp;MATCH($D$4,PartName,0)+2):INDIRECT("Sheet3!AQ"&amp;MATCH($D$4,PartName,0)+2),Sheet3!$AM$2:$AQ$2)+((Calculator!$B$10*Sheet2!K13+Calculator!$B$9)-25)*INDIRECT("Sheet3!AR"&amp;MATCH($D$4,PartName,0)+2))*$B13*Calculator!$B$6*0.000000001*Calculator!$B$4*1000</f>
        <v>3.2270556076404312E-2</v>
      </c>
      <c r="M13">
        <f ca="1">Calculator!$B$5/100*$B13*$B13*(Calculator!$B$17*(((Calculator!$B$21-1)/125)*(Calculator!$B$10*Sheet2!L13+Calculator!$B$9)+(1-(Calculator!$B$21-1)/5)))/1000+(FORECAST($B13,INDIRECT("Sheet3!AM"&amp;MATCH($D$4,PartName,0)+2):INDIRECT("Sheet3!AQ"&amp;MATCH($D$4,PartName,0)+2),Sheet3!$AM$2:$AQ$2)+((Calculator!$B$10*Sheet2!L13+Calculator!$B$9)-25)*INDIRECT("Sheet3!AR"&amp;MATCH($D$4,PartName,0)+2))*$B13*Calculator!$B$6*0.000000001*Calculator!$B$4*1000</f>
        <v>3.2270556076404312E-2</v>
      </c>
      <c r="N13">
        <f ca="1">Calculator!$B$5/100*$B13*$B13*(Calculator!$B$17*(((Calculator!$B$21-1)/125)*(Calculator!$B$10*Sheet2!M13+Calculator!$B$9)+(1-(Calculator!$B$21-1)/5)))/1000+0.5*Calculator!$B$7/Calculator!$B$8*Calculator!$B$18*0.000000001*Calculator!$B$4*1000+(Calculator!$B$19-Calculator!$B$20)*0.000000001*Calculator!$B$16*Calculator!$B$4*1000+(FORECAST($B13,INDIRECT("Sheet3!AM"&amp;MATCH($D$4,PartName,0)+2):INDIRECT("Sheet3!AQ"&amp;MATCH($D$4,PartName,0)+2),Sheet3!$AM$2:$AQ$2)+((Calculator!$B$10*Sheet2!M13+Calculator!$B$9)-25)*INDIRECT("Sheet3!AR"&amp;MATCH($D$4,PartName,0)+2))*$B13*Calculator!$B$6*0.000000001*Calculator!$B$4*1000</f>
        <v>0.15053488884004065</v>
      </c>
      <c r="P13">
        <f ca="1">Calculator!$B$5/100*$B13*$B13*$Q$6/1000+0.5*Calculator!$B$7/Calculator!$B$8*Calculator!$C$18*0.000000001*Calculator!$B$4*1000+(Calculator!$C$19-Calculator!$C$20)*0.000000001*Calculator!$B$16*Calculator!$B$4*1000+(FORECAST(B13, INDIRECT("Sheet3!AM" &amp;MATCH($Q$4, PartName, 0)+2):INDIRECT("Sheet3!AQ" &amp;MATCH($Q$4, PartName, 0)+2), Sheet3!$AM$2:$AQ$2)+(Calculator!$B$9-25)*INDIRECT("Sheet3!AR"&amp;MATCH($Q$4,PartName,0)+2))*B13*Calculator!$B$6*0.000000001*Calculator!$B$4*1000</f>
        <v>0.12115876240931518</v>
      </c>
      <c r="Q13">
        <f ca="1">Calculator!$B$5/100*$B13*$B13*$Q$6/1000+FORECAST(B13, INDIRECT("Sheet3!AM" &amp;MATCH($Q$4, PartName, 0)+2):INDIRECT("Sheet3!AQ" &amp;MATCH($Q$4, PartName, 0)+2), Sheet3!$AM$2:$AQ$2)*$B13*Calculator!$B$6*0.000000001*Calculator!$B$4*1000</f>
        <v>4.1719302125678821E-2</v>
      </c>
      <c r="R13">
        <f ca="1">Calculator!$B$5/100*$B13*$B13*(Calculator!$C$17*(((Calculator!$C$21-1)/125)*(Calculator!$B$10*Sheet2!Q13+Calculator!$B$9)+(1-(Calculator!$C$21-1)/5)))/1000+(FORECAST($B13,INDIRECT("Sheet3!AM"&amp;MATCH($Q$4,PartName,0)+2):INDIRECT("Sheet3!AQ"&amp;MATCH($Q$4,PartName,0)+2),Sheet3!$AM$2:$AQ$2)+((Calculator!$B$10*Sheet2!Q13+Calculator!$B$9)-25)*INDIRECT("Sheet3!AR"&amp;MATCH($Q$4,PartName,0)+2))*$B13*Calculator!$B$6*0.000000001*Calculator!$B$4*1000</f>
        <v>4.1662311517969078E-2</v>
      </c>
      <c r="S13">
        <f ca="1">Calculator!$B$5/100*$B13*$B13*(Calculator!$C$17*(((Calculator!$C$21-1)/125)*(Calculator!$B$10*Sheet2!R13+Calculator!$B$9)+(1-(Calculator!$C$21-1)/5)))/1000+(FORECAST($B13,INDIRECT("Sheet3!AM"&amp;MATCH($Q$4,PartName,0)+2):INDIRECT("Sheet3!AQ"&amp;MATCH($Q$4,PartName,0)+2),Sheet3!$AM$2:$AQ$2)+((Calculator!$B$10*Sheet2!R13+Calculator!$B$9)-25)*INDIRECT("Sheet3!AR"&amp;MATCH($Q$4,PartName,0)+2))*$B13*Calculator!$B$6*0.000000001*Calculator!$B$4*1000</f>
        <v>4.1661651703509259E-2</v>
      </c>
      <c r="T13">
        <f ca="1">Calculator!$B$5/100*$B13*$B13*(Calculator!$C$17*(((Calculator!$C$21-1)/125)*(Calculator!$B$10*Sheet2!S13+Calculator!$B$9)+(1-(Calculator!$C$21-1)/5)))/1000+(FORECAST($B13,INDIRECT("Sheet3!AM"&amp;MATCH($Q$4,PartName,0)+2):INDIRECT("Sheet3!AQ"&amp;MATCH($Q$4,PartName,0)+2),Sheet3!$AM$2:$AQ$2)+((Calculator!$B$10*Sheet2!S13+Calculator!$B$9)-25)*INDIRECT("Sheet3!AR"&amp;MATCH($Q$4,PartName,0)+2))*$B13*Calculator!$B$6*0.000000001*Calculator!$B$4*1000</f>
        <v>4.1661644064441367E-2</v>
      </c>
      <c r="U13">
        <f ca="1">Calculator!$B$5/100*$B13*$B13*(Calculator!$C$17*(((Calculator!$C$21-1)/125)*(Calculator!$B$10*Sheet2!T13+Calculator!$B$9)+(1-(Calculator!$C$21-1)/5)))/1000+(FORECAST($B13,INDIRECT("Sheet3!AM"&amp;MATCH($Q$4,PartName,0)+2):INDIRECT("Sheet3!AQ"&amp;MATCH($Q$4,PartName,0)+2),Sheet3!$AM$2:$AQ$2)+((Calculator!$B$10*Sheet2!T13+Calculator!$B$9)-25)*INDIRECT("Sheet3!AR"&amp;MATCH($Q$4,PartName,0)+2))*$B13*Calculator!$B$6*0.000000001*Calculator!$B$4*1000</f>
        <v>4.16616439759993E-2</v>
      </c>
      <c r="V13">
        <f ca="1">Calculator!$B$5/100*$B13*$B13*(Calculator!$C$17*(((Calculator!$C$21-1)/125)*(Calculator!$B$10*Sheet2!U13+Calculator!$B$9)+(1-(Calculator!$C$21-1)/5)))/1000+(FORECAST($B13,INDIRECT("Sheet3!AM"&amp;MATCH($Q$4,PartName,0)+2):INDIRECT("Sheet3!AQ"&amp;MATCH($Q$4,PartName,0)+2),Sheet3!$AM$2:$AQ$2)+((Calculator!$B$10*Sheet2!U13+Calculator!$B$9)-25)*INDIRECT("Sheet3!AR"&amp;MATCH($Q$4,PartName,0)+2))*$B13*Calculator!$B$6*0.000000001*Calculator!$B$4*1000</f>
        <v>4.1661643974975349E-2</v>
      </c>
      <c r="W13">
        <f ca="1">Calculator!$B$5/100*$B13*$B13*(Calculator!$C$17*(((Calculator!$C$21-1)/125)*(Calculator!$B$10*Sheet2!V13+Calculator!$B$9)+(1-(Calculator!$C$21-1)/5)))/1000+(FORECAST($B13,INDIRECT("Sheet3!AM"&amp;MATCH($Q$4,PartName,0)+2):INDIRECT("Sheet3!AQ"&amp;MATCH($Q$4,PartName,0)+2),Sheet3!$AM$2:$AQ$2)+((Calculator!$B$10*Sheet2!V13+Calculator!$B$9)-25)*INDIRECT("Sheet3!AR"&amp;MATCH($Q$4,PartName,0)+2))*$B13*Calculator!$B$6*0.000000001*Calculator!$B$4*1000</f>
        <v>4.166164397496349E-2</v>
      </c>
      <c r="X13">
        <f ca="1">Calculator!$B$5/100*$B13*$B13*(Calculator!$C$17*(((Calculator!$C$21-1)/125)*(Calculator!$B$10*Sheet2!W13+Calculator!$B$9)+(1-(Calculator!$C$21-1)/5)))/1000+(FORECAST($B13,INDIRECT("Sheet3!AM"&amp;MATCH($Q$4,PartName,0)+2):INDIRECT("Sheet3!AQ"&amp;MATCH($Q$4,PartName,0)+2),Sheet3!$AM$2:$AQ$2)+((Calculator!$B$10*Sheet2!W13+Calculator!$B$9)-25)*INDIRECT("Sheet3!AR"&amp;MATCH($Q$4,PartName,0)+2))*$B13*Calculator!$B$6*0.000000001*Calculator!$B$4*1000</f>
        <v>4.1661643974963351E-2</v>
      </c>
      <c r="Y13">
        <f ca="1">Calculator!$B$5/100*$B13*$B13*(Calculator!$C$17*(((Calculator!$C$21-1)/125)*(Calculator!$B$10*Sheet2!X13+Calculator!$B$9)+(1-(Calculator!$C$21-1)/5)))/1000+(FORECAST($B13,INDIRECT("Sheet3!AM"&amp;MATCH($Q$4,PartName,0)+2):INDIRECT("Sheet3!AQ"&amp;MATCH($Q$4,PartName,0)+2),Sheet3!$AM$2:$AQ$2)+((Calculator!$B$10*Sheet2!X13+Calculator!$B$9)-25)*INDIRECT("Sheet3!AR"&amp;MATCH($Q$4,PartName,0)+2))*$B13*Calculator!$B$6*0.000000001*Calculator!$B$4*1000</f>
        <v>4.1661643974963351E-2</v>
      </c>
      <c r="Z13">
        <f ca="1">Calculator!$B$5/100*$B13*$B13*(Calculator!$C$17*(((Calculator!$C$21-1)/125)*(Calculator!$B$10*Sheet2!Y13+Calculator!$B$9)+(1-(Calculator!$C$21-1)/5)))/1000+(FORECAST($B13,INDIRECT("Sheet3!AM"&amp;MATCH($Q$4,PartName,0)+2):INDIRECT("Sheet3!AQ"&amp;MATCH($Q$4,PartName,0)+2),Sheet3!$AM$2:$AQ$2)+((Calculator!$B$10*Sheet2!Y13+Calculator!$B$9)-25)*INDIRECT("Sheet3!AR"&amp;MATCH($Q$4,PartName,0)+2))*$B13*Calculator!$B$6*0.000000001*Calculator!$B$4*1000</f>
        <v>4.1661643974963351E-2</v>
      </c>
      <c r="AA13">
        <f ca="1">Calculator!$B$5/100*$B13*$B13*(Calculator!$C$17*(((Calculator!$C$21-1)/125)*(Calculator!$B$10*Sheet2!Z13+Calculator!$B$9)+(1-(Calculator!$C$21-1)/5)))/1000+0.5*Calculator!$B$7/Calculator!$B$8*Calculator!$C$18*0.000000001*Calculator!$B$4*1000+(Calculator!$C$19-Calculator!$C$20)*0.000000001*Calculator!$B$16*Calculator!$B$4*1000+(FORECAST($B13,INDIRECT("Sheet3!AM"&amp;MATCH($Q$4,PartName,0)+2):INDIRECT("Sheet3!AQ"&amp;MATCH($Q$4,PartName,0)+2),Sheet3!$AM$2:$AQ$2)+((Calculator!$B$10*Sheet2!Z13+Calculator!$B$9)-25)*INDIRECT("Sheet3!AR"&amp;MATCH($Q$4,PartName,0)+2))*$B13*Calculator!$B$6*0.000000001*Calculator!$B$4*1000</f>
        <v>0.12164110425859971</v>
      </c>
      <c r="AC13">
        <f>Calculator!$B$5/100*$B13*$B13*$AD$6/1000+0.5*Calculator!$B$7/Calculator!$B$8*Calculator!$D$18*0.000000001*Calculator!$B$4*1000+(Calculator!$D$19-Calculator!$D$20)*0.000000001*Calculator!$D$16*Calculator!$B$4*1000+(Calculator!$D$22+(Calculator!$B$9-25)*Calculator!$D$23/1000)*B13*Calculator!$B$6*0.000000001*Calculator!$B$4*1000</f>
        <v>0</v>
      </c>
      <c r="AD13">
        <f>Calculator!$B$5/100*$B13*$B13*$AD$6/1000+Calculator!$D$22*$B13*Calculator!$B$6*0.000000001*Calculator!$B$4*1000</f>
        <v>0</v>
      </c>
      <c r="AE13">
        <f>Calculator!$B$5/100*$B13*$B13*(Calculator!$D$17*(((Calculator!$D$21-1)/125)*(Calculator!$B$10*Sheet2!AD13+Calculator!$B$9)+(1-(Calculator!$D$21-1)/5)))/1000+(Calculator!$D$22+((Calculator!$B$10*Sheet2!AD13+Calculator!$B$9)-25)*Calculator!$D$23/1000)*$B13*Calculator!$B$6*0.000000001*Calculator!$B$4*1000</f>
        <v>0</v>
      </c>
      <c r="AF13">
        <f>Calculator!$B$5/100*$B13*$B13*(Calculator!$D$17*(((Calculator!$D$21-1)/125)*(Calculator!$B$10*Sheet2!AE13+Calculator!$B$9)+(1-(Calculator!$D$21-1)/5)))/1000+(Calculator!$D$22+((Calculator!$B$10*Sheet2!AE13+Calculator!$B$9)-25)*Calculator!$D$23/1000)*$B13*Calculator!$B$6*0.000000001*Calculator!$B$4*1000</f>
        <v>0</v>
      </c>
      <c r="AG13">
        <f>Calculator!$B$5/100*$B13*$B13*(Calculator!$D$17*(((Calculator!$D$21-1)/125)*(Calculator!$B$10*Sheet2!AF13+Calculator!$B$9)+(1-(Calculator!$D$21-1)/5)))/1000+(Calculator!$D$22+((Calculator!$B$10*Sheet2!AF13+Calculator!$B$9)-25)*Calculator!$D$23/1000)*$B13*Calculator!$B$6*0.000000001*Calculator!$B$4*1000</f>
        <v>0</v>
      </c>
      <c r="AH13">
        <f>Calculator!$B$5/100*$B13*$B13*(Calculator!$D$17*(((Calculator!$D$21-1)/125)*(Calculator!$B$10*Sheet2!AG13+Calculator!$B$9)+(1-(Calculator!$D$21-1)/5)))/1000+(Calculator!$D$22+((Calculator!$B$10*Sheet2!AG13+Calculator!$B$9)-25)*Calculator!$D$23/1000)*$B13*Calculator!$B$6*0.000000001*Calculator!$B$4*1000</f>
        <v>0</v>
      </c>
      <c r="AI13">
        <f>Calculator!$B$5/100*$B13*$B13*(Calculator!$D$17*(((Calculator!$D$21-1)/125)*(Calculator!$B$10*Sheet2!AH13+Calculator!$B$9)+(1-(Calculator!$D$21-1)/5)))/1000+(Calculator!$D$22+((Calculator!$B$10*Sheet2!AH13+Calculator!$B$9)-25)*Calculator!$D$23/1000)*$B13*Calculator!$B$6*0.000000001*Calculator!$B$4*1000</f>
        <v>0</v>
      </c>
      <c r="AJ13">
        <f>Calculator!$B$5/100*$B13*$B13*(Calculator!$D$17*(((Calculator!$D$21-1)/125)*(Calculator!$B$10*Sheet2!AI13+Calculator!$B$9)+(1-(Calculator!$D$21-1)/5)))/1000+(Calculator!$D$22+((Calculator!$B$10*Sheet2!AI13+Calculator!$B$9)-25)*Calculator!$D$23/1000)*$B13*Calculator!$B$6*0.000000001*Calculator!$B$4*1000</f>
        <v>0</v>
      </c>
      <c r="AK13">
        <f>Calculator!$B$5/100*$B13*$B13*(Calculator!$D$17*(((Calculator!$D$21-1)/125)*(Calculator!$B$10*Sheet2!AJ13+Calculator!$B$9)+(1-(Calculator!$D$21-1)/5)))/1000+(Calculator!$D$22+((Calculator!$B$10*Sheet2!AJ13+Calculator!$B$9)-25)*Calculator!$D$23/1000)*$B13*Calculator!$B$6*0.000000001*Calculator!$B$4*1000</f>
        <v>0</v>
      </c>
      <c r="AL13">
        <f>Calculator!$B$5/100*$B13*$B13*(Calculator!$D$17*(((Calculator!$D$21-1)/125)*(Calculator!$B$10*Sheet2!AK13+Calculator!$B$9)+(1-(Calculator!$D$21-1)/5)))/1000+(Calculator!$D$22+((Calculator!$B$10*Sheet2!AK13+Calculator!$B$9)-25)*Calculator!$D$23/1000)*$B13*Calculator!$B$6*0.000000001*Calculator!$B$4*1000</f>
        <v>0</v>
      </c>
      <c r="AM13">
        <f>Calculator!$B$5/100*$B13*$B13*(Calculator!$D$17*(((Calculator!$D$21-1)/125)*(Calculator!$B$10*Sheet2!AL13+Calculator!$B$9)+(1-(Calculator!$D$21-1)/5)))/1000+(Calculator!$D$22+((Calculator!$B$10*Sheet2!AL13+Calculator!$B$9)-25)*Calculator!$D$23/1000)*$B13*Calculator!$B$6*0.000000001*Calculator!$B$4*1000</f>
        <v>0</v>
      </c>
      <c r="AN13">
        <f>Calculator!$B$5/100*$B13*$B13*(Calculator!$D$17*(((Calculator!$D$21-1)/125)*(Calculator!$B$10*Sheet2!AM13+Calculator!$B$9)+(1-(Calculator!$D$21-1)/5)))/1000+0.5*Calculator!$B$7/Calculator!$B$8*Calculator!$D$18*0.000000001*Calculator!$B$4*1000+(Calculator!$D$19-Calculator!$D$20)*0.000000001*Calculator!$D$16*Calculator!$B$4*1000+(Calculator!$D$22+((Calculator!$B$10*Sheet2!AM13+Calculator!$B$9)-25)*Calculator!$D$23/1000)*$B13*Calculator!$B$6*0.000000001*Calculator!$B$4*1000</f>
        <v>0</v>
      </c>
    </row>
    <row r="14" spans="2:58">
      <c r="B14">
        <f>Calculator!$B$3/20+B13</f>
        <v>7</v>
      </c>
      <c r="C14">
        <f ca="1">Calculator!$B$5/100*$B14*$B14*$D$6/1000+0.5*Calculator!$B$7/Calculator!$B$8*Calculator!$B$18*0.000000001*Calculator!$B$4*1000+(Calculator!$B$19-Calculator!$B$20)*0.000000001*Calculator!$B$16*Calculator!$B$4*1000+(FORECAST(B14, INDIRECT("Sheet3!AM" &amp;MATCH($D$4, PartName, 0)+2):INDIRECT("Sheet3!AQ" &amp;MATCH($D$4, PartName, 0)+2), Sheet3!$AM$2:$AQ$2)+(Calculator!$B$9-25)*INDIRECT("Sheet3!AR"&amp;MATCH($D$4,PartName,0)+2))*B14*Calculator!$B$6*0.000000001*Calculator!$B$4*1000</f>
        <v>0.16046838694517243</v>
      </c>
      <c r="D14">
        <f ca="1">Calculator!$B$5/100*$B$8*$B$8*$D$6/1000+FORECAST(B14, INDIRECT("Sheet3!AM" &amp;MATCH($D$4, PartName, 0)+2):INDIRECT("Sheet3!AQ" &amp;MATCH($D$4, PartName, 0)+2), Sheet3!$AM$2:$AQ$2)*$B14*Calculator!$B$6*0.000000001*Calculator!$B$4*1000</f>
        <v>9.7284541815360753E-3</v>
      </c>
      <c r="E14">
        <f ca="1">Calculator!$B$5/100*$B14*$B14*(Calculator!$B$17*(((Calculator!$B$21-1)/125)*(Calculator!$B$10*Sheet2!D14+Calculator!$B$9)+(1-(Calculator!$B$21-1)/5)))/1000+(FORECAST($B14,INDIRECT("Sheet3!AM"&amp;MATCH($D$4,PartName,0)+2):INDIRECT("Sheet3!AQ"&amp;MATCH($D$4,PartName,0)+2),Sheet3!$AM$2:$AQ$2)+((Calculator!$B$10*Sheet2!D14+Calculator!$B$9)-25)*INDIRECT("Sheet3!AR"&amp;MATCH($D$4,PartName,0)+2))*$B14*Calculator!$B$6*0.000000001*Calculator!$B$4*1000</f>
        <v>4.2313644828752904E-2</v>
      </c>
      <c r="F14">
        <f ca="1">Calculator!$B$5/100*$B14*$B14*(Calculator!$B$17*(((Calculator!$B$21-1)/125)*(Calculator!$B$10*Sheet2!E14+Calculator!$B$9)+(1-(Calculator!$B$21-1)/5)))/1000+(FORECAST($B14,INDIRECT("Sheet3!AM"&amp;MATCH($D$4,PartName,0)+2):INDIRECT("Sheet3!AQ"&amp;MATCH($D$4,PartName,0)+2),Sheet3!$AM$2:$AQ$2)+((Calculator!$B$10*Sheet2!E14+Calculator!$B$9)-25)*INDIRECT("Sheet3!AR"&amp;MATCH($D$4,PartName,0)+2))*$B14*Calculator!$B$6*0.000000001*Calculator!$B$4*1000</f>
        <v>4.2680715697986184E-2</v>
      </c>
      <c r="G14">
        <f ca="1">Calculator!$B$5/100*$B14*$B14*(Calculator!$B$17*(((Calculator!$B$21-1)/125)*(Calculator!$B$10*Sheet2!F14+Calculator!$B$9)+(1-(Calculator!$B$21-1)/5)))/1000+(FORECAST($B14,INDIRECT("Sheet3!AM"&amp;MATCH($D$4,PartName,0)+2):INDIRECT("Sheet3!AQ"&amp;MATCH($D$4,PartName,0)+2),Sheet3!$AM$2:$AQ$2)+((Calculator!$B$10*Sheet2!F14+Calculator!$B$9)-25)*INDIRECT("Sheet3!AR"&amp;MATCH($D$4,PartName,0)+2))*$B14*Calculator!$B$6*0.000000001*Calculator!$B$4*1000</f>
        <v>4.2684850736645255E-2</v>
      </c>
      <c r="H14">
        <f ca="1">Calculator!$B$5/100*$B14*$B14*(Calculator!$B$17*(((Calculator!$B$21-1)/125)*(Calculator!$B$10*Sheet2!G14+Calculator!$B$9)+(1-(Calculator!$B$21-1)/5)))/1000+(FORECAST($B14,INDIRECT("Sheet3!AM"&amp;MATCH($D$4,PartName,0)+2):INDIRECT("Sheet3!AQ"&amp;MATCH($D$4,PartName,0)+2),Sheet3!$AM$2:$AQ$2)+((Calculator!$B$10*Sheet2!G14+Calculator!$B$9)-25)*INDIRECT("Sheet3!AR"&amp;MATCH($D$4,PartName,0)+2))*$B14*Calculator!$B$6*0.000000001*Calculator!$B$4*1000</f>
        <v>4.268489731769036E-2</v>
      </c>
      <c r="I14">
        <f ca="1">Calculator!$B$5/100*$B14*$B14*(Calculator!$B$17*(((Calculator!$B$21-1)/125)*(Calculator!$B$10*Sheet2!H14+Calculator!$B$9)+(1-(Calculator!$B$21-1)/5)))/1000+(FORECAST($B14,INDIRECT("Sheet3!AM"&amp;MATCH($D$4,PartName,0)+2):INDIRECT("Sheet3!AQ"&amp;MATCH($D$4,PartName,0)+2),Sheet3!$AM$2:$AQ$2)+((Calculator!$B$10*Sheet2!H14+Calculator!$B$9)-25)*INDIRECT("Sheet3!AR"&amp;MATCH($D$4,PartName,0)+2))*$B14*Calculator!$B$6*0.000000001*Calculator!$B$4*1000</f>
        <v>4.268489784242397E-2</v>
      </c>
      <c r="J14">
        <f ca="1">Calculator!$B$5/100*$B14*$B14*(Calculator!$B$17*(((Calculator!$B$21-1)/125)*(Calculator!$B$10*Sheet2!I14+Calculator!$B$9)+(1-(Calculator!$B$21-1)/5)))/1000+(FORECAST($B14,INDIRECT("Sheet3!AM"&amp;MATCH($D$4,PartName,0)+2):INDIRECT("Sheet3!AQ"&amp;MATCH($D$4,PartName,0)+2),Sheet3!$AM$2:$AQ$2)+((Calculator!$B$10*Sheet2!I14+Calculator!$B$9)-25)*INDIRECT("Sheet3!AR"&amp;MATCH($D$4,PartName,0)+2))*$B14*Calculator!$B$6*0.000000001*Calculator!$B$4*1000</f>
        <v>4.2684897848335068E-2</v>
      </c>
      <c r="K14">
        <f ca="1">Calculator!$B$5/100*$B14*$B14*(Calculator!$B$17*(((Calculator!$B$21-1)/125)*(Calculator!$B$10*Sheet2!J14+Calculator!$B$9)+(1-(Calculator!$B$21-1)/5)))/1000+(FORECAST($B14,INDIRECT("Sheet3!AM"&amp;MATCH($D$4,PartName,0)+2):INDIRECT("Sheet3!AQ"&amp;MATCH($D$4,PartName,0)+2),Sheet3!$AM$2:$AQ$2)+((Calculator!$B$10*Sheet2!J14+Calculator!$B$9)-25)*INDIRECT("Sheet3!AR"&amp;MATCH($D$4,PartName,0)+2))*$B14*Calculator!$B$6*0.000000001*Calculator!$B$4*1000</f>
        <v>4.2684897848401647E-2</v>
      </c>
      <c r="L14">
        <f ca="1">Calculator!$B$5/100*$B14*$B14*(Calculator!$B$17*(((Calculator!$B$21-1)/125)*(Calculator!$B$10*Sheet2!K14+Calculator!$B$9)+(1-(Calculator!$B$21-1)/5)))/1000+(FORECAST($B14,INDIRECT("Sheet3!AM"&amp;MATCH($D$4,PartName,0)+2):INDIRECT("Sheet3!AQ"&amp;MATCH($D$4,PartName,0)+2),Sheet3!$AM$2:$AQ$2)+((Calculator!$B$10*Sheet2!K14+Calculator!$B$9)-25)*INDIRECT("Sheet3!AR"&amp;MATCH($D$4,PartName,0)+2))*$B14*Calculator!$B$6*0.000000001*Calculator!$B$4*1000</f>
        <v>4.268489784840241E-2</v>
      </c>
      <c r="M14">
        <f ca="1">Calculator!$B$5/100*$B14*$B14*(Calculator!$B$17*(((Calculator!$B$21-1)/125)*(Calculator!$B$10*Sheet2!L14+Calculator!$B$9)+(1-(Calculator!$B$21-1)/5)))/1000+(FORECAST($B14,INDIRECT("Sheet3!AM"&amp;MATCH($D$4,PartName,0)+2):INDIRECT("Sheet3!AQ"&amp;MATCH($D$4,PartName,0)+2),Sheet3!$AM$2:$AQ$2)+((Calculator!$B$10*Sheet2!L14+Calculator!$B$9)-25)*INDIRECT("Sheet3!AR"&amp;MATCH($D$4,PartName,0)+2))*$B14*Calculator!$B$6*0.000000001*Calculator!$B$4*1000</f>
        <v>4.2684897848402417E-2</v>
      </c>
      <c r="N14">
        <f ca="1">Calculator!$B$5/100*$B14*$B14*(Calculator!$B$17*(((Calculator!$B$21-1)/125)*(Calculator!$B$10*Sheet2!M14+Calculator!$B$9)+(1-(Calculator!$B$21-1)/5)))/1000+0.5*Calculator!$B$7/Calculator!$B$8*Calculator!$B$18*0.000000001*Calculator!$B$4*1000+(Calculator!$B$19-Calculator!$B$20)*0.000000001*Calculator!$B$16*Calculator!$B$4*1000+(FORECAST($B14,INDIRECT("Sheet3!AM"&amp;MATCH($D$4,PartName,0)+2):INDIRECT("Sheet3!AQ"&amp;MATCH($D$4,PartName,0)+2),Sheet3!$AM$2:$AQ$2)+((Calculator!$B$10*Sheet2!M14+Calculator!$B$9)-25)*INDIRECT("Sheet3!AR"&amp;MATCH($D$4,PartName,0)+2))*$B14*Calculator!$B$6*0.000000001*Calculator!$B$4*1000</f>
        <v>0.16094923061203881</v>
      </c>
      <c r="P14">
        <f ca="1">Calculator!$B$5/100*$B14*$B14*$Q$6/1000+0.5*Calculator!$B$7/Calculator!$B$8*Calculator!$C$18*0.000000001*Calculator!$B$4*1000+(Calculator!$C$19-Calculator!$C$20)*0.000000001*Calculator!$B$16*Calculator!$B$4*1000+(FORECAST(B14, INDIRECT("Sheet3!AM" &amp;MATCH($Q$4, PartName, 0)+2):INDIRECT("Sheet3!AQ" &amp;MATCH($Q$4, PartName, 0)+2), Sheet3!$AM$2:$AQ$2)+(Calculator!$B$9-25)*INDIRECT("Sheet3!AR"&amp;MATCH($Q$4,PartName,0)+2))*B14*Calculator!$B$6*0.000000001*Calculator!$B$4*1000</f>
        <v>0.13463626129217013</v>
      </c>
      <c r="Q14">
        <f ca="1">Calculator!$B$5/100*$B14*$B14*$Q$6/1000+FORECAST(B14, INDIRECT("Sheet3!AM" &amp;MATCH($Q$4, PartName, 0)+2):INDIRECT("Sheet3!AQ" &amp;MATCH($Q$4, PartName, 0)+2), Sheet3!$AM$2:$AQ$2)*$B14*Calculator!$B$6*0.000000001*Calculator!$B$4*1000</f>
        <v>5.528680100853374E-2</v>
      </c>
      <c r="R14">
        <f ca="1">Calculator!$B$5/100*$B14*$B14*(Calculator!$C$17*(((Calculator!$C$21-1)/125)*(Calculator!$B$10*Sheet2!Q14+Calculator!$B$9)+(1-(Calculator!$C$21-1)/5)))/1000+(FORECAST($B14,INDIRECT("Sheet3!AM"&amp;MATCH($Q$4,PartName,0)+2):INDIRECT("Sheet3!AQ"&amp;MATCH($Q$4,PartName,0)+2),Sheet3!$AM$2:$AQ$2)+((Calculator!$B$10*Sheet2!Q14+Calculator!$B$9)-25)*INDIRECT("Sheet3!AR"&amp;MATCH($Q$4,PartName,0)+2))*$B14*Calculator!$B$6*0.000000001*Calculator!$B$4*1000</f>
        <v>5.5546608898685491E-2</v>
      </c>
      <c r="S14">
        <f ca="1">Calculator!$B$5/100*$B14*$B14*(Calculator!$C$17*(((Calculator!$C$21-1)/125)*(Calculator!$B$10*Sheet2!R14+Calculator!$B$9)+(1-(Calculator!$C$21-1)/5)))/1000+(FORECAST($B14,INDIRECT("Sheet3!AM"&amp;MATCH($Q$4,PartName,0)+2):INDIRECT("Sheet3!AQ"&amp;MATCH($Q$4,PartName,0)+2),Sheet3!$AM$2:$AQ$2)+((Calculator!$B$10*Sheet2!R14+Calculator!$B$9)-25)*INDIRECT("Sheet3!AR"&amp;MATCH($Q$4,PartName,0)+2))*$B14*Calculator!$B$6*0.000000001*Calculator!$B$4*1000</f>
        <v>5.5550790350792745E-2</v>
      </c>
      <c r="T14">
        <f ca="1">Calculator!$B$5/100*$B14*$B14*(Calculator!$C$17*(((Calculator!$C$21-1)/125)*(Calculator!$B$10*Sheet2!S14+Calculator!$B$9)+(1-(Calculator!$C$21-1)/5)))/1000+(FORECAST($B14,INDIRECT("Sheet3!AM"&amp;MATCH($Q$4,PartName,0)+2):INDIRECT("Sheet3!AQ"&amp;MATCH($Q$4,PartName,0)+2),Sheet3!$AM$2:$AQ$2)+((Calculator!$B$10*Sheet2!S14+Calculator!$B$9)-25)*INDIRECT("Sheet3!AR"&amp;MATCH($Q$4,PartName,0)+2))*$B14*Calculator!$B$6*0.000000001*Calculator!$B$4*1000</f>
        <v>5.5550857648755544E-2</v>
      </c>
      <c r="U14">
        <f ca="1">Calculator!$B$5/100*$B14*$B14*(Calculator!$C$17*(((Calculator!$C$21-1)/125)*(Calculator!$B$10*Sheet2!T14+Calculator!$B$9)+(1-(Calculator!$C$21-1)/5)))/1000+(FORECAST($B14,INDIRECT("Sheet3!AM"&amp;MATCH($Q$4,PartName,0)+2):INDIRECT("Sheet3!AQ"&amp;MATCH($Q$4,PartName,0)+2),Sheet3!$AM$2:$AQ$2)+((Calculator!$B$10*Sheet2!T14+Calculator!$B$9)-25)*INDIRECT("Sheet3!AR"&amp;MATCH($Q$4,PartName,0)+2))*$B14*Calculator!$B$6*0.000000001*Calculator!$B$4*1000</f>
        <v>5.5550858731875874E-2</v>
      </c>
      <c r="V14">
        <f ca="1">Calculator!$B$5/100*$B14*$B14*(Calculator!$C$17*(((Calculator!$C$21-1)/125)*(Calculator!$B$10*Sheet2!U14+Calculator!$B$9)+(1-(Calculator!$C$21-1)/5)))/1000+(FORECAST($B14,INDIRECT("Sheet3!AM"&amp;MATCH($Q$4,PartName,0)+2):INDIRECT("Sheet3!AQ"&amp;MATCH($Q$4,PartName,0)+2),Sheet3!$AM$2:$AQ$2)+((Calculator!$B$10*Sheet2!U14+Calculator!$B$9)-25)*INDIRECT("Sheet3!AR"&amp;MATCH($Q$4,PartName,0)+2))*$B14*Calculator!$B$6*0.000000001*Calculator!$B$4*1000</f>
        <v>5.5550858749308055E-2</v>
      </c>
      <c r="W14">
        <f ca="1">Calculator!$B$5/100*$B14*$B14*(Calculator!$C$17*(((Calculator!$C$21-1)/125)*(Calculator!$B$10*Sheet2!V14+Calculator!$B$9)+(1-(Calculator!$C$21-1)/5)))/1000+(FORECAST($B14,INDIRECT("Sheet3!AM"&amp;MATCH($Q$4,PartName,0)+2):INDIRECT("Sheet3!AQ"&amp;MATCH($Q$4,PartName,0)+2),Sheet3!$AM$2:$AQ$2)+((Calculator!$B$10*Sheet2!V14+Calculator!$B$9)-25)*INDIRECT("Sheet3!AR"&amp;MATCH($Q$4,PartName,0)+2))*$B14*Calculator!$B$6*0.000000001*Calculator!$B$4*1000</f>
        <v>5.5550858749588615E-2</v>
      </c>
      <c r="X14">
        <f ca="1">Calculator!$B$5/100*$B14*$B14*(Calculator!$C$17*(((Calculator!$C$21-1)/125)*(Calculator!$B$10*Sheet2!W14+Calculator!$B$9)+(1-(Calculator!$C$21-1)/5)))/1000+(FORECAST($B14,INDIRECT("Sheet3!AM"&amp;MATCH($Q$4,PartName,0)+2):INDIRECT("Sheet3!AQ"&amp;MATCH($Q$4,PartName,0)+2),Sheet3!$AM$2:$AQ$2)+((Calculator!$B$10*Sheet2!W14+Calculator!$B$9)-25)*INDIRECT("Sheet3!AR"&amp;MATCH($Q$4,PartName,0)+2))*$B14*Calculator!$B$6*0.000000001*Calculator!$B$4*1000</f>
        <v>5.5550858749593125E-2</v>
      </c>
      <c r="Y14">
        <f ca="1">Calculator!$B$5/100*$B14*$B14*(Calculator!$C$17*(((Calculator!$C$21-1)/125)*(Calculator!$B$10*Sheet2!X14+Calculator!$B$9)+(1-(Calculator!$C$21-1)/5)))/1000+(FORECAST($B14,INDIRECT("Sheet3!AM"&amp;MATCH($Q$4,PartName,0)+2):INDIRECT("Sheet3!AQ"&amp;MATCH($Q$4,PartName,0)+2),Sheet3!$AM$2:$AQ$2)+((Calculator!$B$10*Sheet2!X14+Calculator!$B$9)-25)*INDIRECT("Sheet3!AR"&amp;MATCH($Q$4,PartName,0)+2))*$B14*Calculator!$B$6*0.000000001*Calculator!$B$4*1000</f>
        <v>5.5550858749593195E-2</v>
      </c>
      <c r="Z14">
        <f ca="1">Calculator!$B$5/100*$B14*$B14*(Calculator!$C$17*(((Calculator!$C$21-1)/125)*(Calculator!$B$10*Sheet2!Y14+Calculator!$B$9)+(1-(Calculator!$C$21-1)/5)))/1000+(FORECAST($B14,INDIRECT("Sheet3!AM"&amp;MATCH($Q$4,PartName,0)+2):INDIRECT("Sheet3!AQ"&amp;MATCH($Q$4,PartName,0)+2),Sheet3!$AM$2:$AQ$2)+((Calculator!$B$10*Sheet2!Y14+Calculator!$B$9)-25)*INDIRECT("Sheet3!AR"&amp;MATCH($Q$4,PartName,0)+2))*$B14*Calculator!$B$6*0.000000001*Calculator!$B$4*1000</f>
        <v>5.5550858749593195E-2</v>
      </c>
      <c r="AA14">
        <f ca="1">Calculator!$B$5/100*$B14*$B14*(Calculator!$C$17*(((Calculator!$C$21-1)/125)*(Calculator!$B$10*Sheet2!Z14+Calculator!$B$9)+(1-(Calculator!$C$21-1)/5)))/1000+0.5*Calculator!$B$7/Calculator!$B$8*Calculator!$C$18*0.000000001*Calculator!$B$4*1000+(Calculator!$C$19-Calculator!$C$20)*0.000000001*Calculator!$B$16*Calculator!$B$4*1000+(FORECAST($B14,INDIRECT("Sheet3!AM"&amp;MATCH($Q$4,PartName,0)+2):INDIRECT("Sheet3!AQ"&amp;MATCH($Q$4,PartName,0)+2),Sheet3!$AM$2:$AQ$2)+((Calculator!$B$10*Sheet2!Z14+Calculator!$B$9)-25)*INDIRECT("Sheet3!AR"&amp;MATCH($Q$4,PartName,0)+2))*$B14*Calculator!$B$6*0.000000001*Calculator!$B$4*1000</f>
        <v>0.13553031903322954</v>
      </c>
      <c r="AC14">
        <f>Calculator!$B$5/100*$B14*$B14*$AD$6/1000+0.5*Calculator!$B$7/Calculator!$B$8*Calculator!$D$18*0.000000001*Calculator!$B$4*1000+(Calculator!$D$19-Calculator!$D$20)*0.000000001*Calculator!$D$16*Calculator!$B$4*1000+(Calculator!$D$22+(Calculator!$B$9-25)*Calculator!$D$23/1000)*B14*Calculator!$B$6*0.000000001*Calculator!$B$4*1000</f>
        <v>0</v>
      </c>
      <c r="AD14">
        <f>Calculator!$B$5/100*$B14*$B14*$AD$6/1000+Calculator!$D$22*$B14*Calculator!$B$6*0.000000001*Calculator!$B$4*1000</f>
        <v>0</v>
      </c>
      <c r="AE14">
        <f>Calculator!$B$5/100*$B14*$B14*(Calculator!$D$17*(((Calculator!$D$21-1)/125)*(Calculator!$B$10*Sheet2!AD14+Calculator!$B$9)+(1-(Calculator!$D$21-1)/5)))/1000+(Calculator!$D$22+((Calculator!$B$10*Sheet2!AD14+Calculator!$B$9)-25)*Calculator!$D$23/1000)*$B14*Calculator!$B$6*0.000000001*Calculator!$B$4*1000</f>
        <v>0</v>
      </c>
      <c r="AF14">
        <f>Calculator!$B$5/100*$B14*$B14*(Calculator!$D$17*(((Calculator!$D$21-1)/125)*(Calculator!$B$10*Sheet2!AE14+Calculator!$B$9)+(1-(Calculator!$D$21-1)/5)))/1000+(Calculator!$D$22+((Calculator!$B$10*Sheet2!AE14+Calculator!$B$9)-25)*Calculator!$D$23/1000)*$B14*Calculator!$B$6*0.000000001*Calculator!$B$4*1000</f>
        <v>0</v>
      </c>
      <c r="AG14">
        <f>Calculator!$B$5/100*$B14*$B14*(Calculator!$D$17*(((Calculator!$D$21-1)/125)*(Calculator!$B$10*Sheet2!AF14+Calculator!$B$9)+(1-(Calculator!$D$21-1)/5)))/1000+(Calculator!$D$22+((Calculator!$B$10*Sheet2!AF14+Calculator!$B$9)-25)*Calculator!$D$23/1000)*$B14*Calculator!$B$6*0.000000001*Calculator!$B$4*1000</f>
        <v>0</v>
      </c>
      <c r="AH14">
        <f>Calculator!$B$5/100*$B14*$B14*(Calculator!$D$17*(((Calculator!$D$21-1)/125)*(Calculator!$B$10*Sheet2!AG14+Calculator!$B$9)+(1-(Calculator!$D$21-1)/5)))/1000+(Calculator!$D$22+((Calculator!$B$10*Sheet2!AG14+Calculator!$B$9)-25)*Calculator!$D$23/1000)*$B14*Calculator!$B$6*0.000000001*Calculator!$B$4*1000</f>
        <v>0</v>
      </c>
      <c r="AI14">
        <f>Calculator!$B$5/100*$B14*$B14*(Calculator!$D$17*(((Calculator!$D$21-1)/125)*(Calculator!$B$10*Sheet2!AH14+Calculator!$B$9)+(1-(Calculator!$D$21-1)/5)))/1000+(Calculator!$D$22+((Calculator!$B$10*Sheet2!AH14+Calculator!$B$9)-25)*Calculator!$D$23/1000)*$B14*Calculator!$B$6*0.000000001*Calculator!$B$4*1000</f>
        <v>0</v>
      </c>
      <c r="AJ14">
        <f>Calculator!$B$5/100*$B14*$B14*(Calculator!$D$17*(((Calculator!$D$21-1)/125)*(Calculator!$B$10*Sheet2!AI14+Calculator!$B$9)+(1-(Calculator!$D$21-1)/5)))/1000+(Calculator!$D$22+((Calculator!$B$10*Sheet2!AI14+Calculator!$B$9)-25)*Calculator!$D$23/1000)*$B14*Calculator!$B$6*0.000000001*Calculator!$B$4*1000</f>
        <v>0</v>
      </c>
      <c r="AK14">
        <f>Calculator!$B$5/100*$B14*$B14*(Calculator!$D$17*(((Calculator!$D$21-1)/125)*(Calculator!$B$10*Sheet2!AJ14+Calculator!$B$9)+(1-(Calculator!$D$21-1)/5)))/1000+(Calculator!$D$22+((Calculator!$B$10*Sheet2!AJ14+Calculator!$B$9)-25)*Calculator!$D$23/1000)*$B14*Calculator!$B$6*0.000000001*Calculator!$B$4*1000</f>
        <v>0</v>
      </c>
      <c r="AL14">
        <f>Calculator!$B$5/100*$B14*$B14*(Calculator!$D$17*(((Calculator!$D$21-1)/125)*(Calculator!$B$10*Sheet2!AK14+Calculator!$B$9)+(1-(Calculator!$D$21-1)/5)))/1000+(Calculator!$D$22+((Calculator!$B$10*Sheet2!AK14+Calculator!$B$9)-25)*Calculator!$D$23/1000)*$B14*Calculator!$B$6*0.000000001*Calculator!$B$4*1000</f>
        <v>0</v>
      </c>
      <c r="AM14">
        <f>Calculator!$B$5/100*$B14*$B14*(Calculator!$D$17*(((Calculator!$D$21-1)/125)*(Calculator!$B$10*Sheet2!AL14+Calculator!$B$9)+(1-(Calculator!$D$21-1)/5)))/1000+(Calculator!$D$22+((Calculator!$B$10*Sheet2!AL14+Calculator!$B$9)-25)*Calculator!$D$23/1000)*$B14*Calculator!$B$6*0.000000001*Calculator!$B$4*1000</f>
        <v>0</v>
      </c>
      <c r="AN14">
        <f>Calculator!$B$5/100*$B14*$B14*(Calculator!$D$17*(((Calculator!$D$21-1)/125)*(Calculator!$B$10*Sheet2!AM14+Calculator!$B$9)+(1-(Calculator!$D$21-1)/5)))/1000+0.5*Calculator!$B$7/Calculator!$B$8*Calculator!$D$18*0.000000001*Calculator!$B$4*1000+(Calculator!$D$19-Calculator!$D$20)*0.000000001*Calculator!$D$16*Calculator!$B$4*1000+(Calculator!$D$22+((Calculator!$B$10*Sheet2!AM14+Calculator!$B$9)-25)*Calculator!$D$23/1000)*$B14*Calculator!$B$6*0.000000001*Calculator!$B$4*1000</f>
        <v>0</v>
      </c>
      <c r="AQ14" t="str">
        <f>$AS$4&amp;"     "</f>
        <v xml:space="preserve">NTMFS5C430NL     </v>
      </c>
      <c r="AR14">
        <f>B17</f>
        <v>10</v>
      </c>
      <c r="AS14">
        <f>Calculator!$B$5/100*AR14^2*$D$6/1000</f>
        <v>6.896999999999999E-2</v>
      </c>
      <c r="AT14">
        <f>0.5*Calculator!$B$7/Calculator!$B$8*Calculator!B$18*0.000000001*Calculator!$B$4*1000</f>
        <v>7.4450696400000002E-2</v>
      </c>
      <c r="AU14">
        <f>(Calculator!B$19-Calculator!B$20)*0.000000001*Calculator!$B$16*Calculator!$B$4*1000</f>
        <v>4.3813636363636367E-2</v>
      </c>
      <c r="AV14">
        <f ca="1">(FORECAST(AR14, INDIRECT("Sheet3!AM" &amp;MATCH($AS$4, PartName, 0)+2):INDIRECT("Sheet3!AQ" &amp;MATCH($AS$4, PartName, 0)+2), Sheet3!$AM$2:$AQ$2)+(Calculator!$B$9-25)*INDIRECT("Sheet3!AR"&amp;MATCH($AS$4,PartName,0)+2))*AR14*Calculator!$B$6*0.000000001*Calculator!$B$4*1000</f>
        <v>1.2138815981380913E-2</v>
      </c>
    </row>
    <row r="15" spans="2:58">
      <c r="B15">
        <f>Calculator!$B$3/20+B14</f>
        <v>8</v>
      </c>
      <c r="C15">
        <f ca="1">Calculator!$B$5/100*$B15*$B15*$D$6/1000+0.5*Calculator!$B$7/Calculator!$B$8*Calculator!$B$18*0.000000001*Calculator!$B$4*1000+(Calculator!$B$19-Calculator!$B$20)*0.000000001*Calculator!$B$16*Calculator!$B$4*1000+(FORECAST(B15, INDIRECT("Sheet3!AM" &amp;MATCH($D$4, PartName, 0)+2):INDIRECT("Sheet3!AQ" &amp;MATCH($D$4, PartName, 0)+2), Sheet3!$AM$2:$AQ$2)+(Calculator!$B$9-25)*INDIRECT("Sheet3!AR"&amp;MATCH($D$4,PartName,0)+2))*B15*Calculator!$B$6*0.000000001*Calculator!$B$4*1000</f>
        <v>0.17204882021127019</v>
      </c>
      <c r="D15">
        <f ca="1">Calculator!$B$5/100*$B$8*$B$8*$D$6/1000+FORECAST(B15, INDIRECT("Sheet3!AM" &amp;MATCH($D$4, PartName, 0)+2):INDIRECT("Sheet3!AQ" &amp;MATCH($D$4, PartName, 0)+2), Sheet3!$AM$2:$AQ$2)*$B15*Calculator!$B$6*0.000000001*Calculator!$B$4*1000</f>
        <v>1.1053387447633825E-2</v>
      </c>
      <c r="E15">
        <f ca="1">Calculator!$B$5/100*$B15*$B15*(Calculator!$B$17*(((Calculator!$B$21-1)/125)*(Calculator!$B$10*Sheet2!D15+Calculator!$B$9)+(1-(Calculator!$B$21-1)/5)))/1000+(FORECAST($B15,INDIRECT("Sheet3!AM"&amp;MATCH($D$4,PartName,0)+2):INDIRECT("Sheet3!AQ"&amp;MATCH($D$4,PartName,0)+2),Sheet3!$AM$2:$AQ$2)+((Calculator!$B$10*Sheet2!D15+Calculator!$B$9)-25)*INDIRECT("Sheet3!AR"&amp;MATCH($D$4,PartName,0)+2))*$B15*Calculator!$B$6*0.000000001*Calculator!$B$4*1000</f>
        <v>5.3950758691518101E-2</v>
      </c>
      <c r="F15">
        <f ca="1">Calculator!$B$5/100*$B15*$B15*(Calculator!$B$17*(((Calculator!$B$21-1)/125)*(Calculator!$B$10*Sheet2!E15+Calculator!$B$9)+(1-(Calculator!$B$21-1)/5)))/1000+(FORECAST($B15,INDIRECT("Sheet3!AM"&amp;MATCH($D$4,PartName,0)+2):INDIRECT("Sheet3!AQ"&amp;MATCH($D$4,PartName,0)+2),Sheet3!$AM$2:$AQ$2)+((Calculator!$B$10*Sheet2!E15+Calculator!$B$9)-25)*INDIRECT("Sheet3!AR"&amp;MATCH($D$4,PartName,0)+2))*$B15*Calculator!$B$6*0.000000001*Calculator!$B$4*1000</f>
        <v>5.459604497229651E-2</v>
      </c>
      <c r="G15">
        <f ca="1">Calculator!$B$5/100*$B15*$B15*(Calculator!$B$17*(((Calculator!$B$21-1)/125)*(Calculator!$B$10*Sheet2!F15+Calculator!$B$9)+(1-(Calculator!$B$21-1)/5)))/1000+(FORECAST($B15,INDIRECT("Sheet3!AM"&amp;MATCH($D$4,PartName,0)+2):INDIRECT("Sheet3!AQ"&amp;MATCH($D$4,PartName,0)+2),Sheet3!$AM$2:$AQ$2)+((Calculator!$B$10*Sheet2!F15+Calculator!$B$9)-25)*INDIRECT("Sheet3!AR"&amp;MATCH($D$4,PartName,0)+2))*$B15*Calculator!$B$6*0.000000001*Calculator!$B$4*1000</f>
        <v>5.4605751729892293E-2</v>
      </c>
      <c r="H15">
        <f ca="1">Calculator!$B$5/100*$B15*$B15*(Calculator!$B$17*(((Calculator!$B$21-1)/125)*(Calculator!$B$10*Sheet2!G15+Calculator!$B$9)+(1-(Calculator!$B$21-1)/5)))/1000+(FORECAST($B15,INDIRECT("Sheet3!AM"&amp;MATCH($D$4,PartName,0)+2):INDIRECT("Sheet3!AQ"&amp;MATCH($D$4,PartName,0)+2),Sheet3!$AM$2:$AQ$2)+((Calculator!$B$10*Sheet2!G15+Calculator!$B$9)-25)*INDIRECT("Sheet3!AR"&amp;MATCH($D$4,PartName,0)+2))*$B15*Calculator!$B$6*0.000000001*Calculator!$B$4*1000</f>
        <v>5.4605897744375832E-2</v>
      </c>
      <c r="I15">
        <f ca="1">Calculator!$B$5/100*$B15*$B15*(Calculator!$B$17*(((Calculator!$B$21-1)/125)*(Calculator!$B$10*Sheet2!H15+Calculator!$B$9)+(1-(Calculator!$B$21-1)/5)))/1000+(FORECAST($B15,INDIRECT("Sheet3!AM"&amp;MATCH($D$4,PartName,0)+2):INDIRECT("Sheet3!AQ"&amp;MATCH($D$4,PartName,0)+2),Sheet3!$AM$2:$AQ$2)+((Calculator!$B$10*Sheet2!H15+Calculator!$B$9)-25)*INDIRECT("Sheet3!AR"&amp;MATCH($D$4,PartName,0)+2))*$B15*Calculator!$B$6*0.000000001*Calculator!$B$4*1000</f>
        <v>5.4605899940807466E-2</v>
      </c>
      <c r="J15">
        <f ca="1">Calculator!$B$5/100*$B15*$B15*(Calculator!$B$17*(((Calculator!$B$21-1)/125)*(Calculator!$B$10*Sheet2!I15+Calculator!$B$9)+(1-(Calculator!$B$21-1)/5)))/1000+(FORECAST($B15,INDIRECT("Sheet3!AM"&amp;MATCH($D$4,PartName,0)+2):INDIRECT("Sheet3!AQ"&amp;MATCH($D$4,PartName,0)+2),Sheet3!$AM$2:$AQ$2)+((Calculator!$B$10*Sheet2!I15+Calculator!$B$9)-25)*INDIRECT("Sheet3!AR"&amp;MATCH($D$4,PartName,0)+2))*$B15*Calculator!$B$6*0.000000001*Calculator!$B$4*1000</f>
        <v>5.4605899973847419E-2</v>
      </c>
      <c r="K15">
        <f ca="1">Calculator!$B$5/100*$B15*$B15*(Calculator!$B$17*(((Calculator!$B$21-1)/125)*(Calculator!$B$10*Sheet2!J15+Calculator!$B$9)+(1-(Calculator!$B$21-1)/5)))/1000+(FORECAST($B15,INDIRECT("Sheet3!AM"&amp;MATCH($D$4,PartName,0)+2):INDIRECT("Sheet3!AQ"&amp;MATCH($D$4,PartName,0)+2),Sheet3!$AM$2:$AQ$2)+((Calculator!$B$10*Sheet2!J15+Calculator!$B$9)-25)*INDIRECT("Sheet3!AR"&amp;MATCH($D$4,PartName,0)+2))*$B15*Calculator!$B$6*0.000000001*Calculator!$B$4*1000</f>
        <v>5.4605899974344424E-2</v>
      </c>
      <c r="L15">
        <f ca="1">Calculator!$B$5/100*$B15*$B15*(Calculator!$B$17*(((Calculator!$B$21-1)/125)*(Calculator!$B$10*Sheet2!K15+Calculator!$B$9)+(1-(Calculator!$B$21-1)/5)))/1000+(FORECAST($B15,INDIRECT("Sheet3!AM"&amp;MATCH($D$4,PartName,0)+2):INDIRECT("Sheet3!AQ"&amp;MATCH($D$4,PartName,0)+2),Sheet3!$AM$2:$AQ$2)+((Calculator!$B$10*Sheet2!K15+Calculator!$B$9)-25)*INDIRECT("Sheet3!AR"&amp;MATCH($D$4,PartName,0)+2))*$B15*Calculator!$B$6*0.000000001*Calculator!$B$4*1000</f>
        <v>5.4605899974351904E-2</v>
      </c>
      <c r="M15">
        <f ca="1">Calculator!$B$5/100*$B15*$B15*(Calculator!$B$17*(((Calculator!$B$21-1)/125)*(Calculator!$B$10*Sheet2!L15+Calculator!$B$9)+(1-(Calculator!$B$21-1)/5)))/1000+(FORECAST($B15,INDIRECT("Sheet3!AM"&amp;MATCH($D$4,PartName,0)+2):INDIRECT("Sheet3!AQ"&amp;MATCH($D$4,PartName,0)+2),Sheet3!$AM$2:$AQ$2)+((Calculator!$B$10*Sheet2!L15+Calculator!$B$9)-25)*INDIRECT("Sheet3!AR"&amp;MATCH($D$4,PartName,0)+2))*$B15*Calculator!$B$6*0.000000001*Calculator!$B$4*1000</f>
        <v>5.4605899974352015E-2</v>
      </c>
      <c r="N15">
        <f ca="1">Calculator!$B$5/100*$B15*$B15*(Calculator!$B$17*(((Calculator!$B$21-1)/125)*(Calculator!$B$10*Sheet2!M15+Calculator!$B$9)+(1-(Calculator!$B$21-1)/5)))/1000+0.5*Calculator!$B$7/Calculator!$B$8*Calculator!$B$18*0.000000001*Calculator!$B$4*1000+(Calculator!$B$19-Calculator!$B$20)*0.000000001*Calculator!$B$16*Calculator!$B$4*1000+(FORECAST($B15,INDIRECT("Sheet3!AM"&amp;MATCH($D$4,PartName,0)+2):INDIRECT("Sheet3!AQ"&amp;MATCH($D$4,PartName,0)+2),Sheet3!$AM$2:$AQ$2)+((Calculator!$B$10*Sheet2!M15+Calculator!$B$9)-25)*INDIRECT("Sheet3!AR"&amp;MATCH($D$4,PartName,0)+2))*$B15*Calculator!$B$6*0.000000001*Calculator!$B$4*1000</f>
        <v>0.17287023273798838</v>
      </c>
      <c r="P15">
        <f ca="1">Calculator!$B$5/100*$B15*$B15*$Q$6/1000+0.5*Calculator!$B$7/Calculator!$B$8*Calculator!$C$18*0.000000001*Calculator!$B$4*1000+(Calculator!$C$19-Calculator!$C$20)*0.000000001*Calculator!$B$16*Calculator!$B$4*1000+(FORECAST(B15, INDIRECT("Sheet3!AM" &amp;MATCH($Q$4, PartName, 0)+2):INDIRECT("Sheet3!AQ" &amp;MATCH($Q$4, PartName, 0)+2), Sheet3!$AM$2:$AQ$2)+(Calculator!$B$9-25)*INDIRECT("Sheet3!AR"&amp;MATCH($Q$4,PartName,0)+2))*B15*Calculator!$B$6*0.000000001*Calculator!$B$4*1000</f>
        <v>0.15000355499271317</v>
      </c>
      <c r="Q15">
        <f ca="1">Calculator!$B$5/100*$B15*$B15*$Q$6/1000+FORECAST(B15, INDIRECT("Sheet3!AM" &amp;MATCH($Q$4, PartName, 0)+2):INDIRECT("Sheet3!AQ" &amp;MATCH($Q$4, PartName, 0)+2), Sheet3!$AM$2:$AQ$2)*$B15*Calculator!$B$6*0.000000001*Calculator!$B$4*1000</f>
        <v>7.0744094709076805E-2</v>
      </c>
      <c r="R15">
        <f ca="1">Calculator!$B$5/100*$B15*$B15*(Calculator!$C$17*(((Calculator!$C$21-1)/125)*(Calculator!$B$10*Sheet2!Q15+Calculator!$B$9)+(1-(Calculator!$C$21-1)/5)))/1000+(FORECAST($B15,INDIRECT("Sheet3!AM"&amp;MATCH($Q$4,PartName,0)+2):INDIRECT("Sheet3!AQ"&amp;MATCH($Q$4,PartName,0)+2),Sheet3!$AM$2:$AQ$2)+((Calculator!$B$10*Sheet2!Q15+Calculator!$B$9)-25)*INDIRECT("Sheet3!AR"&amp;MATCH($Q$4,PartName,0)+2))*$B15*Calculator!$B$6*0.000000001*Calculator!$B$4*1000</f>
        <v>7.1534509428753473E-2</v>
      </c>
      <c r="S15">
        <f ca="1">Calculator!$B$5/100*$B15*$B15*(Calculator!$C$17*(((Calculator!$C$21-1)/125)*(Calculator!$B$10*Sheet2!R15+Calculator!$B$9)+(1-(Calculator!$C$21-1)/5)))/1000+(FORECAST($B15,INDIRECT("Sheet3!AM"&amp;MATCH($Q$4,PartName,0)+2):INDIRECT("Sheet3!AQ"&amp;MATCH($Q$4,PartName,0)+2),Sheet3!$AM$2:$AQ$2)+((Calculator!$B$10*Sheet2!R15+Calculator!$B$9)-25)*INDIRECT("Sheet3!AR"&amp;MATCH($Q$4,PartName,0)+2))*$B15*Calculator!$B$6*0.000000001*Calculator!$B$4*1000</f>
        <v>7.1551385099184461E-2</v>
      </c>
      <c r="T15">
        <f ca="1">Calculator!$B$5/100*$B15*$B15*(Calculator!$C$17*(((Calculator!$C$21-1)/125)*(Calculator!$B$10*Sheet2!S15+Calculator!$B$9)+(1-(Calculator!$C$21-1)/5)))/1000+(FORECAST($B15,INDIRECT("Sheet3!AM"&amp;MATCH($Q$4,PartName,0)+2):INDIRECT("Sheet3!AQ"&amp;MATCH($Q$4,PartName,0)+2),Sheet3!$AM$2:$AQ$2)+((Calculator!$B$10*Sheet2!S15+Calculator!$B$9)-25)*INDIRECT("Sheet3!AR"&amp;MATCH($Q$4,PartName,0)+2))*$B15*Calculator!$B$6*0.000000001*Calculator!$B$4*1000</f>
        <v>7.1551745401498432E-2</v>
      </c>
      <c r="U15">
        <f ca="1">Calculator!$B$5/100*$B15*$B15*(Calculator!$C$17*(((Calculator!$C$21-1)/125)*(Calculator!$B$10*Sheet2!T15+Calculator!$B$9)+(1-(Calculator!$C$21-1)/5)))/1000+(FORECAST($B15,INDIRECT("Sheet3!AM"&amp;MATCH($Q$4,PartName,0)+2):INDIRECT("Sheet3!AQ"&amp;MATCH($Q$4,PartName,0)+2),Sheet3!$AM$2:$AQ$2)+((Calculator!$B$10*Sheet2!T15+Calculator!$B$9)-25)*INDIRECT("Sheet3!AR"&amp;MATCH($Q$4,PartName,0)+2))*$B15*Calculator!$B$6*0.000000001*Calculator!$B$4*1000</f>
        <v>7.1551753094096948E-2</v>
      </c>
      <c r="V15">
        <f ca="1">Calculator!$B$5/100*$B15*$B15*(Calculator!$C$17*(((Calculator!$C$21-1)/125)*(Calculator!$B$10*Sheet2!U15+Calculator!$B$9)+(1-(Calculator!$C$21-1)/5)))/1000+(FORECAST($B15,INDIRECT("Sheet3!AM"&amp;MATCH($Q$4,PartName,0)+2):INDIRECT("Sheet3!AQ"&amp;MATCH($Q$4,PartName,0)+2),Sheet3!$AM$2:$AQ$2)+((Calculator!$B$10*Sheet2!U15+Calculator!$B$9)-25)*INDIRECT("Sheet3!AR"&amp;MATCH($Q$4,PartName,0)+2))*$B15*Calculator!$B$6*0.000000001*Calculator!$B$4*1000</f>
        <v>7.1551753258337014E-2</v>
      </c>
      <c r="W15">
        <f ca="1">Calculator!$B$5/100*$B15*$B15*(Calculator!$C$17*(((Calculator!$C$21-1)/125)*(Calculator!$B$10*Sheet2!V15+Calculator!$B$9)+(1-(Calculator!$C$21-1)/5)))/1000+(FORECAST($B15,INDIRECT("Sheet3!AM"&amp;MATCH($Q$4,PartName,0)+2):INDIRECT("Sheet3!AQ"&amp;MATCH($Q$4,PartName,0)+2),Sheet3!$AM$2:$AQ$2)+((Calculator!$B$10*Sheet2!V15+Calculator!$B$9)-25)*INDIRECT("Sheet3!AR"&amp;MATCH($Q$4,PartName,0)+2))*$B15*Calculator!$B$6*0.000000001*Calculator!$B$4*1000</f>
        <v>7.1551753261843598E-2</v>
      </c>
      <c r="X15">
        <f ca="1">Calculator!$B$5/100*$B15*$B15*(Calculator!$C$17*(((Calculator!$C$21-1)/125)*(Calculator!$B$10*Sheet2!W15+Calculator!$B$9)+(1-(Calculator!$C$21-1)/5)))/1000+(FORECAST($B15,INDIRECT("Sheet3!AM"&amp;MATCH($Q$4,PartName,0)+2):INDIRECT("Sheet3!AQ"&amp;MATCH($Q$4,PartName,0)+2),Sheet3!$AM$2:$AQ$2)+((Calculator!$B$10*Sheet2!W15+Calculator!$B$9)-25)*INDIRECT("Sheet3!AR"&amp;MATCH($Q$4,PartName,0)+2))*$B15*Calculator!$B$6*0.000000001*Calculator!$B$4*1000</f>
        <v>7.1551753261918455E-2</v>
      </c>
      <c r="Y15">
        <f ca="1">Calculator!$B$5/100*$B15*$B15*(Calculator!$C$17*(((Calculator!$C$21-1)/125)*(Calculator!$B$10*Sheet2!X15+Calculator!$B$9)+(1-(Calculator!$C$21-1)/5)))/1000+(FORECAST($B15,INDIRECT("Sheet3!AM"&amp;MATCH($Q$4,PartName,0)+2):INDIRECT("Sheet3!AQ"&amp;MATCH($Q$4,PartName,0)+2),Sheet3!$AM$2:$AQ$2)+((Calculator!$B$10*Sheet2!X15+Calculator!$B$9)-25)*INDIRECT("Sheet3!AR"&amp;MATCH($Q$4,PartName,0)+2))*$B15*Calculator!$B$6*0.000000001*Calculator!$B$4*1000</f>
        <v>7.1551753261920065E-2</v>
      </c>
      <c r="Z15">
        <f ca="1">Calculator!$B$5/100*$B15*$B15*(Calculator!$C$17*(((Calculator!$C$21-1)/125)*(Calculator!$B$10*Sheet2!Y15+Calculator!$B$9)+(1-(Calculator!$C$21-1)/5)))/1000+(FORECAST($B15,INDIRECT("Sheet3!AM"&amp;MATCH($Q$4,PartName,0)+2):INDIRECT("Sheet3!AQ"&amp;MATCH($Q$4,PartName,0)+2),Sheet3!$AM$2:$AQ$2)+((Calculator!$B$10*Sheet2!Y15+Calculator!$B$9)-25)*INDIRECT("Sheet3!AR"&amp;MATCH($Q$4,PartName,0)+2))*$B15*Calculator!$B$6*0.000000001*Calculator!$B$4*1000</f>
        <v>7.1551753261920092E-2</v>
      </c>
      <c r="AA15">
        <f ca="1">Calculator!$B$5/100*$B15*$B15*(Calculator!$C$17*(((Calculator!$C$21-1)/125)*(Calculator!$B$10*Sheet2!Z15+Calculator!$B$9)+(1-(Calculator!$C$21-1)/5)))/1000+0.5*Calculator!$B$7/Calculator!$B$8*Calculator!$C$18*0.000000001*Calculator!$B$4*1000+(Calculator!$C$19-Calculator!$C$20)*0.000000001*Calculator!$B$16*Calculator!$B$4*1000+(FORECAST($B15,INDIRECT("Sheet3!AM"&amp;MATCH($Q$4,PartName,0)+2):INDIRECT("Sheet3!AQ"&amp;MATCH($Q$4,PartName,0)+2),Sheet3!$AM$2:$AQ$2)+((Calculator!$B$10*Sheet2!Z15+Calculator!$B$9)-25)*INDIRECT("Sheet3!AR"&amp;MATCH($Q$4,PartName,0)+2))*$B15*Calculator!$B$6*0.000000001*Calculator!$B$4*1000</f>
        <v>0.15153121354555643</v>
      </c>
      <c r="AC15">
        <f>Calculator!$B$5/100*$B15*$B15*$AD$6/1000+0.5*Calculator!$B$7/Calculator!$B$8*Calculator!$D$18*0.000000001*Calculator!$B$4*1000+(Calculator!$D$19-Calculator!$D$20)*0.000000001*Calculator!$D$16*Calculator!$B$4*1000+(Calculator!$D$22+(Calculator!$B$9-25)*Calculator!$D$23/1000)*B15*Calculator!$B$6*0.000000001*Calculator!$B$4*1000</f>
        <v>0</v>
      </c>
      <c r="AD15">
        <f>Calculator!$B$5/100*$B15*$B15*$AD$6/1000+Calculator!$D$22*$B15*Calculator!$B$6*0.000000001*Calculator!$B$4*1000</f>
        <v>0</v>
      </c>
      <c r="AE15">
        <f>Calculator!$B$5/100*$B15*$B15*(Calculator!$D$17*(((Calculator!$D$21-1)/125)*(Calculator!$B$10*Sheet2!AD15+Calculator!$B$9)+(1-(Calculator!$D$21-1)/5)))/1000+(Calculator!$D$22+((Calculator!$B$10*Sheet2!AD15+Calculator!$B$9)-25)*Calculator!$D$23/1000)*$B15*Calculator!$B$6*0.000000001*Calculator!$B$4*1000</f>
        <v>0</v>
      </c>
      <c r="AF15">
        <f>Calculator!$B$5/100*$B15*$B15*(Calculator!$D$17*(((Calculator!$D$21-1)/125)*(Calculator!$B$10*Sheet2!AE15+Calculator!$B$9)+(1-(Calculator!$D$21-1)/5)))/1000+(Calculator!$D$22+((Calculator!$B$10*Sheet2!AE15+Calculator!$B$9)-25)*Calculator!$D$23/1000)*$B15*Calculator!$B$6*0.000000001*Calculator!$B$4*1000</f>
        <v>0</v>
      </c>
      <c r="AG15">
        <f>Calculator!$B$5/100*$B15*$B15*(Calculator!$D$17*(((Calculator!$D$21-1)/125)*(Calculator!$B$10*Sheet2!AF15+Calculator!$B$9)+(1-(Calculator!$D$21-1)/5)))/1000+(Calculator!$D$22+((Calculator!$B$10*Sheet2!AF15+Calculator!$B$9)-25)*Calculator!$D$23/1000)*$B15*Calculator!$B$6*0.000000001*Calculator!$B$4*1000</f>
        <v>0</v>
      </c>
      <c r="AH15">
        <f>Calculator!$B$5/100*$B15*$B15*(Calculator!$D$17*(((Calculator!$D$21-1)/125)*(Calculator!$B$10*Sheet2!AG15+Calculator!$B$9)+(1-(Calculator!$D$21-1)/5)))/1000+(Calculator!$D$22+((Calculator!$B$10*Sheet2!AG15+Calculator!$B$9)-25)*Calculator!$D$23/1000)*$B15*Calculator!$B$6*0.000000001*Calculator!$B$4*1000</f>
        <v>0</v>
      </c>
      <c r="AI15">
        <f>Calculator!$B$5/100*$B15*$B15*(Calculator!$D$17*(((Calculator!$D$21-1)/125)*(Calculator!$B$10*Sheet2!AH15+Calculator!$B$9)+(1-(Calculator!$D$21-1)/5)))/1000+(Calculator!$D$22+((Calculator!$B$10*Sheet2!AH15+Calculator!$B$9)-25)*Calculator!$D$23/1000)*$B15*Calculator!$B$6*0.000000001*Calculator!$B$4*1000</f>
        <v>0</v>
      </c>
      <c r="AJ15">
        <f>Calculator!$B$5/100*$B15*$B15*(Calculator!$D$17*(((Calculator!$D$21-1)/125)*(Calculator!$B$10*Sheet2!AI15+Calculator!$B$9)+(1-(Calculator!$D$21-1)/5)))/1000+(Calculator!$D$22+((Calculator!$B$10*Sheet2!AI15+Calculator!$B$9)-25)*Calculator!$D$23/1000)*$B15*Calculator!$B$6*0.000000001*Calculator!$B$4*1000</f>
        <v>0</v>
      </c>
      <c r="AK15">
        <f>Calculator!$B$5/100*$B15*$B15*(Calculator!$D$17*(((Calculator!$D$21-1)/125)*(Calculator!$B$10*Sheet2!AJ15+Calculator!$B$9)+(1-(Calculator!$D$21-1)/5)))/1000+(Calculator!$D$22+((Calculator!$B$10*Sheet2!AJ15+Calculator!$B$9)-25)*Calculator!$D$23/1000)*$B15*Calculator!$B$6*0.000000001*Calculator!$B$4*1000</f>
        <v>0</v>
      </c>
      <c r="AL15">
        <f>Calculator!$B$5/100*$B15*$B15*(Calculator!$D$17*(((Calculator!$D$21-1)/125)*(Calculator!$B$10*Sheet2!AK15+Calculator!$B$9)+(1-(Calculator!$D$21-1)/5)))/1000+(Calculator!$D$22+((Calculator!$B$10*Sheet2!AK15+Calculator!$B$9)-25)*Calculator!$D$23/1000)*$B15*Calculator!$B$6*0.000000001*Calculator!$B$4*1000</f>
        <v>0</v>
      </c>
      <c r="AM15">
        <f>Calculator!$B$5/100*$B15*$B15*(Calculator!$D$17*(((Calculator!$D$21-1)/125)*(Calculator!$B$10*Sheet2!AL15+Calculator!$B$9)+(1-(Calculator!$D$21-1)/5)))/1000+(Calculator!$D$22+((Calculator!$B$10*Sheet2!AL15+Calculator!$B$9)-25)*Calculator!$D$23/1000)*$B15*Calculator!$B$6*0.000000001*Calculator!$B$4*1000</f>
        <v>0</v>
      </c>
      <c r="AN15">
        <f>Calculator!$B$5/100*$B15*$B15*(Calculator!$D$17*(((Calculator!$D$21-1)/125)*(Calculator!$B$10*Sheet2!AM15+Calculator!$B$9)+(1-(Calculator!$D$21-1)/5)))/1000+0.5*Calculator!$B$7/Calculator!$B$8*Calculator!$D$18*0.000000001*Calculator!$B$4*1000+(Calculator!$D$19-Calculator!$D$20)*0.000000001*Calculator!$D$16*Calculator!$B$4*1000+(Calculator!$D$22+((Calculator!$B$10*Sheet2!AM15+Calculator!$B$9)-25)*Calculator!$D$23/1000)*$B15*Calculator!$B$6*0.000000001*Calculator!$B$4*1000</f>
        <v>0</v>
      </c>
      <c r="AQ15" t="str">
        <f>$AW$4&amp;"     "</f>
        <v xml:space="preserve">NTMFS5C423NL     </v>
      </c>
      <c r="AR15">
        <f>AR14</f>
        <v>10</v>
      </c>
      <c r="AW15">
        <f>Calculator!$B$5/100*AR14^2*$Q$6/1000</f>
        <v>9.4049999999999981E-2</v>
      </c>
      <c r="AX15">
        <f>0.5*Calculator!$B$7/Calculator!$B$8*Calculator!C$18*0.000000001*Calculator!$B$4*1000</f>
        <v>4.8882823919999999E-2</v>
      </c>
      <c r="AY15">
        <f>(Calculator!C$19-Calculator!C$20)*0.000000001*Calculator!$B$16*Calculator!$B$4*1000</f>
        <v>3.1096636363636368E-2</v>
      </c>
      <c r="AZ15">
        <f ca="1">(FORECAST(AR15, INDIRECT("Sheet3!AM" &amp;MATCH($AW$4, PartName, 0)+2):INDIRECT("Sheet3!AQ" &amp;MATCH($AW$4, PartName, 0)+2), Sheet3!$AM$2:$AQ$2)+(Calculator!$B$9-25)*INDIRECT("Sheet3!AR"&amp;MATCH($AW$4,PartName,0)+2))*AR15*Calculator!$B$6*0.000000001*Calculator!$B$4*1000</f>
        <v>1.237806656322731E-2</v>
      </c>
    </row>
    <row r="16" spans="2:58">
      <c r="B16">
        <f>Calculator!$B$3/20+B15</f>
        <v>9</v>
      </c>
      <c r="C16">
        <f ca="1">Calculator!$B$5/100*$B16*$B16*$D$6/1000+0.5*Calculator!$B$7/Calculator!$B$8*Calculator!$B$18*0.000000001*Calculator!$B$4*1000+(Calculator!$B$19-Calculator!$B$20)*0.000000001*Calculator!$B$16*Calculator!$B$4*1000+(FORECAST(B16, INDIRECT("Sheet3!AM" &amp;MATCH($D$4, PartName, 0)+2):INDIRECT("Sheet3!AQ" &amp;MATCH($D$4, PartName, 0)+2), Sheet3!$AM$2:$AQ$2)+(Calculator!$B$9-25)*INDIRECT("Sheet3!AR"&amp;MATCH($D$4,PartName,0)+2))*B16*Calculator!$B$6*0.000000001*Calculator!$B$4*1000</f>
        <v>0.18501707414455179</v>
      </c>
      <c r="D16">
        <f ca="1">Calculator!$B$5/100*$B$8*$B$8*$D$6/1000+FORECAST(B16, INDIRECT("Sheet3!AM" &amp;MATCH($D$4, PartName, 0)+2):INDIRECT("Sheet3!AQ" &amp;MATCH($D$4, PartName, 0)+2), Sheet3!$AM$2:$AQ$2)*$B16*Calculator!$B$6*0.000000001*Calculator!$B$4*1000</f>
        <v>1.2386741380915438E-2</v>
      </c>
      <c r="E16">
        <f ca="1">Calculator!$B$5/100*$B16*$B16*(Calculator!$B$17*(((Calculator!$B$21-1)/125)*(Calculator!$B$10*Sheet2!D16+Calculator!$B$9)+(1-(Calculator!$B$21-1)/5)))/1000+(FORECAST($B16,INDIRECT("Sheet3!AM"&amp;MATCH($D$4,PartName,0)+2):INDIRECT("Sheet3!AQ"&amp;MATCH($D$4,PartName,0)+2),Sheet3!$AM$2:$AQ$2)+((Calculator!$B$10*Sheet2!D16+Calculator!$B$9)-25)*INDIRECT("Sheet3!AR"&amp;MATCH($D$4,PartName,0)+2))*$B16*Calculator!$B$6*0.000000001*Calculator!$B$4*1000</f>
        <v>6.6992576440350657E-2</v>
      </c>
      <c r="F16">
        <f ca="1">Calculator!$B$5/100*$B16*$B16*(Calculator!$B$17*(((Calculator!$B$21-1)/125)*(Calculator!$B$10*Sheet2!E16+Calculator!$B$9)+(1-(Calculator!$B$21-1)/5)))/1000+(FORECAST($B16,INDIRECT("Sheet3!AM"&amp;MATCH($D$4,PartName,0)+2):INDIRECT("Sheet3!AQ"&amp;MATCH($D$4,PartName,0)+2),Sheet3!$AM$2:$AQ$2)+((Calculator!$B$10*Sheet2!E16+Calculator!$B$9)-25)*INDIRECT("Sheet3!AR"&amp;MATCH($D$4,PartName,0)+2))*$B16*Calculator!$B$6*0.000000001*Calculator!$B$4*1000</f>
        <v>6.8049867724171861E-2</v>
      </c>
      <c r="G16">
        <f ca="1">Calculator!$B$5/100*$B16*$B16*(Calculator!$B$17*(((Calculator!$B$21-1)/125)*(Calculator!$B$10*Sheet2!F16+Calculator!$B$9)+(1-(Calculator!$B$21-1)/5)))/1000+(FORECAST($B16,INDIRECT("Sheet3!AM"&amp;MATCH($D$4,PartName,0)+2):INDIRECT("Sheet3!AQ"&amp;MATCH($D$4,PartName,0)+2),Sheet3!$AM$2:$AQ$2)+((Calculator!$B$10*Sheet2!F16+Calculator!$B$9)-25)*INDIRECT("Sheet3!AR"&amp;MATCH($D$4,PartName,0)+2))*$B16*Calculator!$B$6*0.000000001*Calculator!$B$4*1000</f>
        <v>6.8070339251759121E-2</v>
      </c>
      <c r="H16">
        <f ca="1">Calculator!$B$5/100*$B16*$B16*(Calculator!$B$17*(((Calculator!$B$21-1)/125)*(Calculator!$B$10*Sheet2!G16+Calculator!$B$9)+(1-(Calculator!$B$21-1)/5)))/1000+(FORECAST($B16,INDIRECT("Sheet3!AM"&amp;MATCH($D$4,PartName,0)+2):INDIRECT("Sheet3!AQ"&amp;MATCH($D$4,PartName,0)+2),Sheet3!$AM$2:$AQ$2)+((Calculator!$B$10*Sheet2!G16+Calculator!$B$9)-25)*INDIRECT("Sheet3!AR"&amp;MATCH($D$4,PartName,0)+2))*$B16*Calculator!$B$6*0.000000001*Calculator!$B$4*1000</f>
        <v>6.807073562638942E-2</v>
      </c>
      <c r="I16">
        <f ca="1">Calculator!$B$5/100*$B16*$B16*(Calculator!$B$17*(((Calculator!$B$21-1)/125)*(Calculator!$B$10*Sheet2!H16+Calculator!$B$9)+(1-(Calculator!$B$21-1)/5)))/1000+(FORECAST($B16,INDIRECT("Sheet3!AM"&amp;MATCH($D$4,PartName,0)+2):INDIRECT("Sheet3!AQ"&amp;MATCH($D$4,PartName,0)+2),Sheet3!$AM$2:$AQ$2)+((Calculator!$B$10*Sheet2!H16+Calculator!$B$9)-25)*INDIRECT("Sheet3!AR"&amp;MATCH($D$4,PartName,0)+2))*$B16*Calculator!$B$6*0.000000001*Calculator!$B$4*1000</f>
        <v>6.8070743301090142E-2</v>
      </c>
      <c r="J16">
        <f ca="1">Calculator!$B$5/100*$B16*$B16*(Calculator!$B$17*(((Calculator!$B$21-1)/125)*(Calculator!$B$10*Sheet2!I16+Calculator!$B$9)+(1-(Calculator!$B$21-1)/5)))/1000+(FORECAST($B16,INDIRECT("Sheet3!AM"&amp;MATCH($D$4,PartName,0)+2):INDIRECT("Sheet3!AQ"&amp;MATCH($D$4,PartName,0)+2),Sheet3!$AM$2:$AQ$2)+((Calculator!$B$10*Sheet2!I16+Calculator!$B$9)-25)*INDIRECT("Sheet3!AR"&amp;MATCH($D$4,PartName,0)+2))*$B16*Calculator!$B$6*0.000000001*Calculator!$B$4*1000</f>
        <v>6.8070743449689525E-2</v>
      </c>
      <c r="K16">
        <f ca="1">Calculator!$B$5/100*$B16*$B16*(Calculator!$B$17*(((Calculator!$B$21-1)/125)*(Calculator!$B$10*Sheet2!J16+Calculator!$B$9)+(1-(Calculator!$B$21-1)/5)))/1000+(FORECAST($B16,INDIRECT("Sheet3!AM"&amp;MATCH($D$4,PartName,0)+2):INDIRECT("Sheet3!AQ"&amp;MATCH($D$4,PartName,0)+2),Sheet3!$AM$2:$AQ$2)+((Calculator!$B$10*Sheet2!J16+Calculator!$B$9)-25)*INDIRECT("Sheet3!AR"&amp;MATCH($D$4,PartName,0)+2))*$B16*Calculator!$B$6*0.000000001*Calculator!$B$4*1000</f>
        <v>6.8070743452566751E-2</v>
      </c>
      <c r="M16">
        <f ca="1">Calculator!$B$5/100*$B16*$B16*(Calculator!$B$17*(((Calculator!$B$21-1)/125)*(Calculator!$B$10*Sheet2!L16+Calculator!$B$9)+(1-(Calculator!$B$21-1)/5)))/1000+(FORECAST($B16,INDIRECT("Sheet3!AM"&amp;MATCH($D$4,PartName,0)+2):INDIRECT("Sheet3!AQ"&amp;MATCH($D$4,PartName,0)+2),Sheet3!$AM$2:$AQ$2)+((Calculator!$B$10*Sheet2!L16+Calculator!$B$9)-25)*INDIRECT("Sheet3!AR"&amp;MATCH($D$4,PartName,0)+2))*$B16*Calculator!$B$6*0.000000001*Calculator!$B$4*1000</f>
        <v>6.6752741380915429E-2</v>
      </c>
      <c r="N16">
        <f ca="1">Calculator!$B$5/100*$B16*$B16*(Calculator!$B$17*(((Calculator!$B$21-1)/125)*(Calculator!$B$10*Sheet2!M16+Calculator!$B$9)+(1-(Calculator!$B$21-1)/5)))/1000+0.5*Calculator!$B$7/Calculator!$B$8*Calculator!$B$18*0.000000001*Calculator!$B$4*1000+(Calculator!$B$19-Calculator!$B$20)*0.000000001*Calculator!$B$16*Calculator!$B$4*1000+(FORECAST($B16,INDIRECT("Sheet3!AM"&amp;MATCH($D$4,PartName,0)+2):INDIRECT("Sheet3!AQ"&amp;MATCH($D$4,PartName,0)+2),Sheet3!$AM$2:$AQ$2)+((Calculator!$B$10*Sheet2!M16+Calculator!$B$9)-25)*INDIRECT("Sheet3!AR"&amp;MATCH($D$4,PartName,0)+2))*$B16*Calculator!$B$6*0.000000001*Calculator!$B$4*1000</f>
        <v>0.18630955674382702</v>
      </c>
      <c r="P16">
        <f ca="1">Calculator!$B$5/100*$B16*$B16*$Q$6/1000+0.5*Calculator!$B$7/Calculator!$B$8*Calculator!$C$18*0.000000001*Calculator!$B$4*1000+(Calculator!$C$19-Calculator!$C$20)*0.000000001*Calculator!$B$16*Calculator!$B$4*1000+(FORECAST(B16, INDIRECT("Sheet3!AM" &amp;MATCH($Q$4, PartName, 0)+2):INDIRECT("Sheet3!AQ" &amp;MATCH($Q$4, PartName, 0)+2), Sheet3!$AM$2:$AQ$2)+(Calculator!$B$9-25)*INDIRECT("Sheet3!AR"&amp;MATCH($Q$4,PartName,0)+2))*B16*Calculator!$B$6*0.000000001*Calculator!$B$4*1000</f>
        <v>0.16726064351094438</v>
      </c>
      <c r="Q16">
        <f ca="1">Calculator!$B$5/100*$B16*$B16*$Q$6/1000+FORECAST(B16, INDIRECT("Sheet3!AM" &amp;MATCH($Q$4, PartName, 0)+2):INDIRECT("Sheet3!AQ" &amp;MATCH($Q$4, PartName, 0)+2), Sheet3!$AM$2:$AQ$2)*$B16*Calculator!$B$6*0.000000001*Calculator!$B$4*1000</f>
        <v>8.8091183227307995E-2</v>
      </c>
      <c r="R16">
        <f ca="1">Calculator!$B$5/100*$B16*$B16*(Calculator!$C$17*(((Calculator!$C$21-1)/125)*(Calculator!$B$10*Sheet2!Q16+Calculator!$B$9)+(1-(Calculator!$C$21-1)/5)))/1000+(FORECAST($B16,INDIRECT("Sheet3!AM"&amp;MATCH($Q$4,PartName,0)+2):INDIRECT("Sheet3!AQ"&amp;MATCH($Q$4,PartName,0)+2),Sheet3!$AM$2:$AQ$2)+((Calculator!$B$10*Sheet2!Q16+Calculator!$B$9)-25)*INDIRECT("Sheet3!AR"&amp;MATCH($Q$4,PartName,0)+2))*$B16*Calculator!$B$6*0.000000001*Calculator!$B$4*1000</f>
        <v>8.969008948736866E-2</v>
      </c>
      <c r="S16">
        <f ca="1">Calculator!$B$5/100*$B16*$B16*(Calculator!$C$17*(((Calculator!$C$21-1)/125)*(Calculator!$B$10*Sheet2!R16+Calculator!$B$9)+(1-(Calculator!$C$21-1)/5)))/1000+(FORECAST($B16,INDIRECT("Sheet3!AM"&amp;MATCH($Q$4,PartName,0)+2):INDIRECT("Sheet3!AQ"&amp;MATCH($Q$4,PartName,0)+2),Sheet3!$AM$2:$AQ$2)+((Calculator!$B$10*Sheet2!R16+Calculator!$B$9)-25)*INDIRECT("Sheet3!AR"&amp;MATCH($Q$4,PartName,0)+2))*$B16*Calculator!$B$6*0.000000001*Calculator!$B$4*1000</f>
        <v>8.9733812538393784E-2</v>
      </c>
      <c r="T16">
        <f ca="1">Calculator!$B$5/100*$B16*$B16*(Calculator!$C$17*(((Calculator!$C$21-1)/125)*(Calculator!$B$10*Sheet2!S16+Calculator!$B$9)+(1-(Calculator!$C$21-1)/5)))/1000+(FORECAST($B16,INDIRECT("Sheet3!AM"&amp;MATCH($Q$4,PartName,0)+2):INDIRECT("Sheet3!AQ"&amp;MATCH($Q$4,PartName,0)+2),Sheet3!$AM$2:$AQ$2)+((Calculator!$B$10*Sheet2!S16+Calculator!$B$9)-25)*INDIRECT("Sheet3!AR"&amp;MATCH($Q$4,PartName,0)+2))*$B16*Calculator!$B$6*0.000000001*Calculator!$B$4*1000</f>
        <v>8.9735008171457881E-2</v>
      </c>
      <c r="U16">
        <f ca="1">Calculator!$B$5/100*$B16*$B16*(Calculator!$C$17*(((Calculator!$C$21-1)/125)*(Calculator!$B$10*Sheet2!T16+Calculator!$B$9)+(1-(Calculator!$C$21-1)/5)))/1000+(FORECAST($B16,INDIRECT("Sheet3!AM"&amp;MATCH($Q$4,PartName,0)+2):INDIRECT("Sheet3!AQ"&amp;MATCH($Q$4,PartName,0)+2),Sheet3!$AM$2:$AQ$2)+((Calculator!$B$10*Sheet2!T16+Calculator!$B$9)-25)*INDIRECT("Sheet3!AR"&amp;MATCH($Q$4,PartName,0)+2))*$B16*Calculator!$B$6*0.000000001*Calculator!$B$4*1000</f>
        <v>8.9735040866761401E-2</v>
      </c>
      <c r="V16">
        <f ca="1">Calculator!$B$5/100*$B16*$B16*(Calculator!$C$17*(((Calculator!$C$21-1)/125)*(Calculator!$B$10*Sheet2!U16+Calculator!$B$9)+(1-(Calculator!$C$21-1)/5)))/1000+(FORECAST($B16,INDIRECT("Sheet3!AM"&amp;MATCH($Q$4,PartName,0)+2):INDIRECT("Sheet3!AQ"&amp;MATCH($Q$4,PartName,0)+2),Sheet3!$AM$2:$AQ$2)+((Calculator!$B$10*Sheet2!U16+Calculator!$B$9)-25)*INDIRECT("Sheet3!AR"&amp;MATCH($Q$4,PartName,0)+2))*$B16*Calculator!$B$6*0.000000001*Calculator!$B$4*1000</f>
        <v>8.9735041760834092E-2</v>
      </c>
      <c r="W16">
        <f ca="1">Calculator!$B$5/100*$B16*$B16*(Calculator!$C$17*(((Calculator!$C$21-1)/125)*(Calculator!$B$10*Sheet2!V16+Calculator!$B$9)+(1-(Calculator!$C$21-1)/5)))/1000+(FORECAST($B16,INDIRECT("Sheet3!AM"&amp;MATCH($Q$4,PartName,0)+2):INDIRECT("Sheet3!AQ"&amp;MATCH($Q$4,PartName,0)+2),Sheet3!$AM$2:$AQ$2)+((Calculator!$B$10*Sheet2!V16+Calculator!$B$9)-25)*INDIRECT("Sheet3!AR"&amp;MATCH($Q$4,PartName,0)+2))*$B16*Calculator!$B$6*0.000000001*Calculator!$B$4*1000</f>
        <v>8.9735041785283062E-2</v>
      </c>
      <c r="X16">
        <f ca="1">Calculator!$B$5/100*$B16*$B16*(Calculator!$C$17*(((Calculator!$C$21-1)/125)*(Calculator!$B$10*Sheet2!W16+Calculator!$B$9)+(1-(Calculator!$C$21-1)/5)))/1000+(FORECAST($B16,INDIRECT("Sheet3!AM"&amp;MATCH($Q$4,PartName,0)+2):INDIRECT("Sheet3!AQ"&amp;MATCH($Q$4,PartName,0)+2),Sheet3!$AM$2:$AQ$2)+((Calculator!$B$10*Sheet2!W16+Calculator!$B$9)-25)*INDIRECT("Sheet3!AR"&amp;MATCH($Q$4,PartName,0)+2))*$B16*Calculator!$B$6*0.000000001*Calculator!$B$4*1000</f>
        <v>8.9735041785951625E-2</v>
      </c>
      <c r="Y16">
        <f ca="1">Calculator!$B$5/100*$B16*$B16*(Calculator!$C$17*(((Calculator!$C$21-1)/125)*(Calculator!$B$10*Sheet2!X16+Calculator!$B$9)+(1-(Calculator!$C$21-1)/5)))/1000+(FORECAST($B16,INDIRECT("Sheet3!AM"&amp;MATCH($Q$4,PartName,0)+2):INDIRECT("Sheet3!AQ"&amp;MATCH($Q$4,PartName,0)+2),Sheet3!$AM$2:$AQ$2)+((Calculator!$B$10*Sheet2!X16+Calculator!$B$9)-25)*INDIRECT("Sheet3!AR"&amp;MATCH($Q$4,PartName,0)+2))*$B16*Calculator!$B$6*0.000000001*Calculator!$B$4*1000</f>
        <v>8.9735041785969888E-2</v>
      </c>
      <c r="Z16">
        <f ca="1">Calculator!$B$5/100*$B16*$B16*(Calculator!$C$17*(((Calculator!$C$21-1)/125)*(Calculator!$B$10*Sheet2!Y16+Calculator!$B$9)+(1-(Calculator!$C$21-1)/5)))/1000+(FORECAST($B16,INDIRECT("Sheet3!AM"&amp;MATCH($Q$4,PartName,0)+2):INDIRECT("Sheet3!AQ"&amp;MATCH($Q$4,PartName,0)+2),Sheet3!$AM$2:$AQ$2)+((Calculator!$B$10*Sheet2!Y16+Calculator!$B$9)-25)*INDIRECT("Sheet3!AR"&amp;MATCH($Q$4,PartName,0)+2))*$B16*Calculator!$B$6*0.000000001*Calculator!$B$4*1000</f>
        <v>8.9735041785970401E-2</v>
      </c>
      <c r="AA16">
        <f ca="1">Calculator!$B$5/100*$B16*$B16*(Calculator!$C$17*(((Calculator!$C$21-1)/125)*(Calculator!$B$10*Sheet2!Z16+Calculator!$B$9)+(1-(Calculator!$C$21-1)/5)))/1000+0.5*Calculator!$B$7/Calculator!$B$8*Calculator!$C$18*0.000000001*Calculator!$B$4*1000+(Calculator!$C$19-Calculator!$C$20)*0.000000001*Calculator!$B$16*Calculator!$B$4*1000+(FORECAST($B16,INDIRECT("Sheet3!AM"&amp;MATCH($Q$4,PartName,0)+2):INDIRECT("Sheet3!AQ"&amp;MATCH($Q$4,PartName,0)+2),Sheet3!$AM$2:$AQ$2)+((Calculator!$B$10*Sheet2!Z16+Calculator!$B$9)-25)*INDIRECT("Sheet3!AR"&amp;MATCH($Q$4,PartName,0)+2))*$B16*Calculator!$B$6*0.000000001*Calculator!$B$4*1000</f>
        <v>0.16971450206960678</v>
      </c>
      <c r="AC16">
        <f>Calculator!$B$5/100*$B16*$B16*$AD$6/1000+0.5*Calculator!$B$7/Calculator!$B$8*Calculator!$D$18*0.000000001*Calculator!$B$4*1000+(Calculator!$D$19-Calculator!$D$20)*0.000000001*Calculator!$D$16*Calculator!$B$4*1000+(Calculator!$D$22+(Calculator!$B$9-25)*Calculator!$D$23/1000)*B16*Calculator!$B$6*0.000000001*Calculator!$B$4*1000</f>
        <v>0</v>
      </c>
      <c r="AD16">
        <f>Calculator!$B$5/100*$B16*$B16*$AD$6/1000+Calculator!$D$22*$B16*Calculator!$B$6*0.000000001*Calculator!$B$4*1000</f>
        <v>0</v>
      </c>
      <c r="AE16">
        <f>Calculator!$B$5/100*$B16*$B16*(Calculator!$D$17*(((Calculator!$D$21-1)/125)*(Calculator!$B$10*Sheet2!AD16+Calculator!$B$9)+(1-(Calculator!$D$21-1)/5)))/1000+(Calculator!$D$22+((Calculator!$B$10*Sheet2!AD16+Calculator!$B$9)-25)*Calculator!$D$23/1000)*$B16*Calculator!$B$6*0.000000001*Calculator!$B$4*1000</f>
        <v>0</v>
      </c>
      <c r="AF16">
        <f>Calculator!$B$5/100*$B16*$B16*(Calculator!$D$17*(((Calculator!$D$21-1)/125)*(Calculator!$B$10*Sheet2!AE16+Calculator!$B$9)+(1-(Calculator!$D$21-1)/5)))/1000+(Calculator!$D$22+((Calculator!$B$10*Sheet2!AE16+Calculator!$B$9)-25)*Calculator!$D$23/1000)*$B16*Calculator!$B$6*0.000000001*Calculator!$B$4*1000</f>
        <v>0</v>
      </c>
      <c r="AG16">
        <f>Calculator!$B$5/100*$B16*$B16*(Calculator!$D$17*(((Calculator!$D$21-1)/125)*(Calculator!$B$10*Sheet2!AF16+Calculator!$B$9)+(1-(Calculator!$D$21-1)/5)))/1000+(Calculator!$D$22+((Calculator!$B$10*Sheet2!AF16+Calculator!$B$9)-25)*Calculator!$D$23/1000)*$B16*Calculator!$B$6*0.000000001*Calculator!$B$4*1000</f>
        <v>0</v>
      </c>
      <c r="AH16">
        <f>Calculator!$B$5/100*$B16*$B16*(Calculator!$D$17*(((Calculator!$D$21-1)/125)*(Calculator!$B$10*Sheet2!AG16+Calculator!$B$9)+(1-(Calculator!$D$21-1)/5)))/1000+(Calculator!$D$22+((Calculator!$B$10*Sheet2!AG16+Calculator!$B$9)-25)*Calculator!$D$23/1000)*$B16*Calculator!$B$6*0.000000001*Calculator!$B$4*1000</f>
        <v>0</v>
      </c>
      <c r="AI16">
        <f>Calculator!$B$5/100*$B16*$B16*(Calculator!$D$17*(((Calculator!$D$21-1)/125)*(Calculator!$B$10*Sheet2!AH16+Calculator!$B$9)+(1-(Calculator!$D$21-1)/5)))/1000+(Calculator!$D$22+((Calculator!$B$10*Sheet2!AH16+Calculator!$B$9)-25)*Calculator!$D$23/1000)*$B16*Calculator!$B$6*0.000000001*Calculator!$B$4*1000</f>
        <v>0</v>
      </c>
      <c r="AJ16">
        <f>Calculator!$B$5/100*$B16*$B16*(Calculator!$D$17*(((Calculator!$D$21-1)/125)*(Calculator!$B$10*Sheet2!AI16+Calculator!$B$9)+(1-(Calculator!$D$21-1)/5)))/1000+(Calculator!$D$22+((Calculator!$B$10*Sheet2!AI16+Calculator!$B$9)-25)*Calculator!$D$23/1000)*$B16*Calculator!$B$6*0.000000001*Calculator!$B$4*1000</f>
        <v>0</v>
      </c>
      <c r="AK16">
        <f>Calculator!$B$5/100*$B16*$B16*(Calculator!$D$17*(((Calculator!$D$21-1)/125)*(Calculator!$B$10*Sheet2!AJ16+Calculator!$B$9)+(1-(Calculator!$D$21-1)/5)))/1000+(Calculator!$D$22+((Calculator!$B$10*Sheet2!AJ16+Calculator!$B$9)-25)*Calculator!$D$23/1000)*$B16*Calculator!$B$6*0.000000001*Calculator!$B$4*1000</f>
        <v>0</v>
      </c>
      <c r="AL16">
        <f>Calculator!$B$5/100*$B16*$B16*(Calculator!$D$17*(((Calculator!$D$21-1)/125)*(Calculator!$B$10*Sheet2!AK16+Calculator!$B$9)+(1-(Calculator!$D$21-1)/5)))/1000+(Calculator!$D$22+((Calculator!$B$10*Sheet2!AK16+Calculator!$B$9)-25)*Calculator!$D$23/1000)*$B16*Calculator!$B$6*0.000000001*Calculator!$B$4*1000</f>
        <v>0</v>
      </c>
      <c r="AM16">
        <f>Calculator!$B$5/100*$B16*$B16*(Calculator!$D$17*(((Calculator!$D$21-1)/125)*(Calculator!$B$10*Sheet2!AL16+Calculator!$B$9)+(1-(Calculator!$D$21-1)/5)))/1000+(Calculator!$D$22+((Calculator!$B$10*Sheet2!AL16+Calculator!$B$9)-25)*Calculator!$D$23/1000)*$B16*Calculator!$B$6*0.000000001*Calculator!$B$4*1000</f>
        <v>0</v>
      </c>
      <c r="AN16">
        <f>Calculator!$B$5/100*$B16*$B16*(Calculator!$D$17*(((Calculator!$D$21-1)/125)*(Calculator!$B$10*Sheet2!AM16+Calculator!$B$9)+(1-(Calculator!$D$21-1)/5)))/1000+0.5*Calculator!$B$7/Calculator!$B$8*Calculator!$D$18*0.000000001*Calculator!$B$4*1000+(Calculator!$D$19-Calculator!$D$20)*0.000000001*Calculator!$D$16*Calculator!$B$4*1000+(Calculator!$D$22+((Calculator!$B$10*Sheet2!AM16+Calculator!$B$9)-25)*Calculator!$D$23/1000)*$B16*Calculator!$B$6*0.000000001*Calculator!$B$4*1000</f>
        <v>0</v>
      </c>
      <c r="AQ16" t="str">
        <f>$BA$4&amp;"     "</f>
        <v xml:space="preserve">0     </v>
      </c>
      <c r="AR16">
        <f>AR15</f>
        <v>10</v>
      </c>
      <c r="BA16">
        <f>Calculator!$B$5/100*AR14^2*$AD$6/1000</f>
        <v>0</v>
      </c>
      <c r="BB16">
        <f>0.5*Calculator!$B$7/Calculator!$B$8*Calculator!D$18*0.000000001*Calculator!$B$4*1000</f>
        <v>0</v>
      </c>
      <c r="BC16">
        <f>(Calculator!D$19-Calculator!D$20)*0.000000001*Calculator!$D$16*Calculator!$B$4*1000</f>
        <v>0</v>
      </c>
      <c r="BD16">
        <f>AR16*(Calculator!$D$22+(Calculator!$B$9-25)*Calculator!$D$23/1000)*Calculator!$B$6*0.000000001*Calculator!$B$4*1000</f>
        <v>0</v>
      </c>
    </row>
    <row r="17" spans="2:56">
      <c r="B17">
        <f>Calculator!$B$3/20+B16</f>
        <v>10</v>
      </c>
      <c r="C17">
        <f ca="1">Calculator!$B$5/100*$B17*$B17*$D$6/1000+0.5*Calculator!$B$7/Calculator!$B$8*Calculator!$B$18*0.000000001*Calculator!$B$4*1000+(Calculator!$B$19-Calculator!$B$20)*0.000000001*Calculator!$B$16*Calculator!$B$4*1000+(FORECAST(B17, INDIRECT("Sheet3!AM" &amp;MATCH($D$4, PartName, 0)+2):INDIRECT("Sheet3!AQ" &amp;MATCH($D$4, PartName, 0)+2), Sheet3!$AM$2:$AQ$2)+(Calculator!$B$9-25)*INDIRECT("Sheet3!AR"&amp;MATCH($D$4,PartName,0)+2))*B17*Calculator!$B$6*0.000000001*Calculator!$B$4*1000</f>
        <v>0.19937314874501727</v>
      </c>
      <c r="D17">
        <f ca="1">Calculator!$B$5/100*$B$8*$B$8*$D$6/1000+FORECAST(B17, INDIRECT("Sheet3!AM" &amp;MATCH($D$4, PartName, 0)+2):INDIRECT("Sheet3!AQ" &amp;MATCH($D$4, PartName, 0)+2), Sheet3!$AM$2:$AQ$2)*$B17*Calculator!$B$6*0.000000001*Calculator!$B$4*1000</f>
        <v>1.3728515981380916E-2</v>
      </c>
      <c r="E17">
        <f ca="1">Calculator!$B$5/100*$B17*$B17*(Calculator!$B$17*(((Calculator!$B$21-1)/125)*(Calculator!$B$10*Sheet2!D17+Calculator!$B$9)+(1-(Calculator!$B$21-1)/5)))/1000+(FORECAST($B17,INDIRECT("Sheet3!AM"&amp;MATCH($D$4,PartName,0)+2):INDIRECT("Sheet3!AQ"&amp;MATCH($D$4,PartName,0)+2),Sheet3!$AM$2:$AQ$2)+((Calculator!$B$10*Sheet2!D17+Calculator!$B$9)-25)*INDIRECT("Sheet3!AR"&amp;MATCH($D$4,PartName,0)+2))*$B17*Calculator!$B$6*0.000000001*Calculator!$B$4*1000</f>
        <v>8.1441375552513892E-2</v>
      </c>
      <c r="F17">
        <f ca="1">Calculator!$B$5/100*$B17*$B17*(Calculator!$B$17*(((Calculator!$B$21-1)/125)*(Calculator!$B$10*Sheet2!E17+Calculator!$B$9)+(1-(Calculator!$B$21-1)/5)))/1000+(FORECAST($B17,INDIRECT("Sheet3!AM"&amp;MATCH($D$4,PartName,0)+2):INDIRECT("Sheet3!AQ"&amp;MATCH($D$4,PartName,0)+2),Sheet3!$AM$2:$AQ$2)+((Calculator!$B$10*Sheet2!E17+Calculator!$B$9)-25)*INDIRECT("Sheet3!AR"&amp;MATCH($D$4,PartName,0)+2))*$B17*Calculator!$B$6*0.000000001*Calculator!$B$4*1000</f>
        <v>8.3081651862765019E-2</v>
      </c>
      <c r="G17">
        <f ca="1">Calculator!$B$5/100*$B17*$B17*(Calculator!$B$17*(((Calculator!$B$21-1)/125)*(Calculator!$B$10*Sheet2!F17+Calculator!$B$9)+(1-(Calculator!$B$21-1)/5)))/1000+(FORECAST($B17,INDIRECT("Sheet3!AM"&amp;MATCH($D$4,PartName,0)+2):INDIRECT("Sheet3!AQ"&amp;MATCH($D$4,PartName,0)+2),Sheet3!$AM$2:$AQ$2)+((Calculator!$B$10*Sheet2!F17+Calculator!$B$9)-25)*INDIRECT("Sheet3!AR"&amp;MATCH($D$4,PartName,0)+2))*$B17*Calculator!$B$6*0.000000001*Calculator!$B$4*1000</f>
        <v>8.3121385916104532E-2</v>
      </c>
      <c r="H17">
        <f ca="1">Calculator!$B$5/100*$B17*$B17*(Calculator!$B$17*(((Calculator!$B$21-1)/125)*(Calculator!$B$10*Sheet2!G17+Calculator!$B$9)+(1-(Calculator!$B$21-1)/5)))/1000+(FORECAST($B17,INDIRECT("Sheet3!AM"&amp;MATCH($D$4,PartName,0)+2):INDIRECT("Sheet3!AQ"&amp;MATCH($D$4,PartName,0)+2),Sheet3!$AM$2:$AQ$2)+((Calculator!$B$10*Sheet2!G17+Calculator!$B$9)-25)*INDIRECT("Sheet3!AR"&amp;MATCH($D$4,PartName,0)+2))*$B17*Calculator!$B$6*0.000000001*Calculator!$B$4*1000</f>
        <v>8.3122348433812623E-2</v>
      </c>
      <c r="I17">
        <f ca="1">Calculator!$B$5/100*$B17*$B17*(Calculator!$B$17*(((Calculator!$B$21-1)/125)*(Calculator!$B$10*Sheet2!H17+Calculator!$B$9)+(1-(Calculator!$B$21-1)/5)))/1000+(FORECAST($B17,INDIRECT("Sheet3!AM"&amp;MATCH($D$4,PartName,0)+2):INDIRECT("Sheet3!AQ"&amp;MATCH($D$4,PartName,0)+2),Sheet3!$AM$2:$AQ$2)+((Calculator!$B$10*Sheet2!H17+Calculator!$B$9)-25)*INDIRECT("Sheet3!AR"&amp;MATCH($D$4,PartName,0)+2))*$B17*Calculator!$B$6*0.000000001*Calculator!$B$4*1000</f>
        <v>8.3122371749841592E-2</v>
      </c>
      <c r="J17">
        <f ca="1">Calculator!$B$5/100*$B17*$B17*(Calculator!$B$17*(((Calculator!$B$21-1)/125)*(Calculator!$B$10*Sheet2!I17+Calculator!$B$9)+(1-(Calculator!$B$21-1)/5)))/1000+(FORECAST($B17,INDIRECT("Sheet3!AM"&amp;MATCH($D$4,PartName,0)+2):INDIRECT("Sheet3!AQ"&amp;MATCH($D$4,PartName,0)+2),Sheet3!$AM$2:$AQ$2)+((Calculator!$B$10*Sheet2!I17+Calculator!$B$9)-25)*INDIRECT("Sheet3!AR"&amp;MATCH($D$4,PartName,0)+2))*$B17*Calculator!$B$6*0.000000001*Calculator!$B$4*1000</f>
        <v>8.3122372314649071E-2</v>
      </c>
      <c r="K17">
        <f ca="1">Calculator!$B$5/100*$B17*$B17*(Calculator!$B$17*(((Calculator!$B$21-1)/125)*(Calculator!$B$10*Sheet2!J17+Calculator!$B$9)+(1-(Calculator!$B$21-1)/5)))/1000+(FORECAST($B17,INDIRECT("Sheet3!AM"&amp;MATCH($D$4,PartName,0)+2):INDIRECT("Sheet3!AQ"&amp;MATCH($D$4,PartName,0)+2),Sheet3!$AM$2:$AQ$2)+((Calculator!$B$10*Sheet2!J17+Calculator!$B$9)-25)*INDIRECT("Sheet3!AR"&amp;MATCH($D$4,PartName,0)+2))*$B17*Calculator!$B$6*0.000000001*Calculator!$B$4*1000</f>
        <v>8.3122372328330973E-2</v>
      </c>
      <c r="L17">
        <f ca="1">Calculator!$B$5/100*$B17*$B17*(Calculator!$B$17*(((Calculator!$B$21-1)/125)*(Calculator!$B$10*Sheet2!K17+Calculator!$B$9)+(1-(Calculator!$B$21-1)/5)))/1000+(FORECAST($B17,INDIRECT("Sheet3!AM"&amp;MATCH($D$4,PartName,0)+2):INDIRECT("Sheet3!AQ"&amp;MATCH($D$4,PartName,0)+2),Sheet3!$AM$2:$AQ$2)+((Calculator!$B$10*Sheet2!K17+Calculator!$B$9)-25)*INDIRECT("Sheet3!AR"&amp;MATCH($D$4,PartName,0)+2))*$B17*Calculator!$B$6*0.000000001*Calculator!$B$4*1000</f>
        <v>8.3122372328662403E-2</v>
      </c>
      <c r="M17">
        <f ca="1">Calculator!$B$5/100*$B17*$B17*(Calculator!$B$17*(((Calculator!$B$21-1)/125)*(Calculator!$B$10*Sheet2!L17+Calculator!$B$9)+(1-(Calculator!$B$21-1)/5)))/1000+(FORECAST($B17,INDIRECT("Sheet3!AM"&amp;MATCH($D$4,PartName,0)+2):INDIRECT("Sheet3!AQ"&amp;MATCH($D$4,PartName,0)+2),Sheet3!$AM$2:$AQ$2)+((Calculator!$B$10*Sheet2!L17+Calculator!$B$9)-25)*INDIRECT("Sheet3!AR"&amp;MATCH($D$4,PartName,0)+2))*$B17*Calculator!$B$6*0.000000001*Calculator!$B$4*1000</f>
        <v>8.3122372328670424E-2</v>
      </c>
      <c r="N17">
        <f ca="1">Calculator!$B$5/100*$B17*$B17*(Calculator!$B$17*(((Calculator!$B$21-1)/125)*(Calculator!$B$10*Sheet2!M17+Calculator!$B$9)+(1-(Calculator!$B$21-1)/5)))/1000+0.5*Calculator!$B$7/Calculator!$B$8*Calculator!$B$18*0.000000001*Calculator!$B$4*1000+(Calculator!$B$19-Calculator!$B$20)*0.000000001*Calculator!$B$16*Calculator!$B$4*1000+(FORECAST($B17,INDIRECT("Sheet3!AM"&amp;MATCH($D$4,PartName,0)+2):INDIRECT("Sheet3!AQ"&amp;MATCH($D$4,PartName,0)+2),Sheet3!$AM$2:$AQ$2)+((Calculator!$B$10*Sheet2!M17+Calculator!$B$9)-25)*INDIRECT("Sheet3!AR"&amp;MATCH($D$4,PartName,0)+2))*$B17*Calculator!$B$6*0.000000001*Calculator!$B$4*1000</f>
        <v>0.20138670509230699</v>
      </c>
      <c r="P17">
        <f ca="1">Calculator!$B$5/100*$B17*$B17*$Q$6/1000+0.5*Calculator!$B$7/Calculator!$B$8*Calculator!$C$18*0.000000001*Calculator!$B$4*1000+(Calculator!$C$19-Calculator!$C$20)*0.000000001*Calculator!$B$16*Calculator!$B$4*1000+(FORECAST(B17, INDIRECT("Sheet3!AM" &amp;MATCH($Q$4, PartName, 0)+2):INDIRECT("Sheet3!AQ" &amp;MATCH($Q$4, PartName, 0)+2), Sheet3!$AM$2:$AQ$2)+(Calculator!$B$9-25)*INDIRECT("Sheet3!AR"&amp;MATCH($Q$4,PartName,0)+2))*B17*Calculator!$B$6*0.000000001*Calculator!$B$4*1000</f>
        <v>0.18640752684686368</v>
      </c>
      <c r="Q17">
        <f ca="1">Calculator!$B$5/100*$B17*$B17*$Q$6/1000+FORECAST(B17, INDIRECT("Sheet3!AM" &amp;MATCH($Q$4, PartName, 0)+2):INDIRECT("Sheet3!AQ" &amp;MATCH($Q$4, PartName, 0)+2), Sheet3!$AM$2:$AQ$2)*$B17*Calculator!$B$6*0.000000001*Calculator!$B$4*1000</f>
        <v>0.1073280665632273</v>
      </c>
      <c r="R17">
        <f ca="1">Calculator!$B$5/100*$B17*$B17*(Calculator!$C$17*(((Calculator!$C$21-1)/125)*(Calculator!$B$10*Sheet2!Q17+Calculator!$B$9)+(1-(Calculator!$C$21-1)/5)))/1000+(FORECAST($B17,INDIRECT("Sheet3!AM"&amp;MATCH($Q$4,PartName,0)+2):INDIRECT("Sheet3!AQ"&amp;MATCH($Q$4,PartName,0)+2),Sheet3!$AM$2:$AQ$2)+((Calculator!$B$10*Sheet2!Q17+Calculator!$B$9)-25)*INDIRECT("Sheet3!AR"&amp;MATCH($Q$4,PartName,0)+2))*$B17*Calculator!$B$6*0.000000001*Calculator!$B$4*1000</f>
        <v>0.1100858070717021</v>
      </c>
      <c r="S17">
        <f ca="1">Calculator!$B$5/100*$B17*$B17*(Calculator!$C$17*(((Calculator!$C$21-1)/125)*(Calculator!$B$10*Sheet2!R17+Calculator!$B$9)+(1-(Calculator!$C$21-1)/5)))/1000+(FORECAST($B17,INDIRECT("Sheet3!AM"&amp;MATCH($Q$4,PartName,0)+2):INDIRECT("Sheet3!AQ"&amp;MATCH($Q$4,PartName,0)+2),Sheet3!$AM$2:$AQ$2)+((Calculator!$B$10*Sheet2!R17+Calculator!$B$9)-25)*INDIRECT("Sheet3!AR"&amp;MATCH($Q$4,PartName,0)+2))*$B17*Calculator!$B$6*0.000000001*Calculator!$B$4*1000</f>
        <v>0.11017979086823093</v>
      </c>
      <c r="T17">
        <f ca="1">Calculator!$B$5/100*$B17*$B17*(Calculator!$C$17*(((Calculator!$C$21-1)/125)*(Calculator!$B$10*Sheet2!S17+Calculator!$B$9)+(1-(Calculator!$C$21-1)/5)))/1000+(FORECAST($B17,INDIRECT("Sheet3!AM"&amp;MATCH($Q$4,PartName,0)+2):INDIRECT("Sheet3!AQ"&amp;MATCH($Q$4,PartName,0)+2),Sheet3!$AM$2:$AQ$2)+((Calculator!$B$10*Sheet2!S17+Calculator!$B$9)-25)*INDIRECT("Sheet3!AR"&amp;MATCH($Q$4,PartName,0)+2))*$B17*Calculator!$B$6*0.000000001*Calculator!$B$4*1000</f>
        <v>0.1101829938360166</v>
      </c>
      <c r="U17">
        <f ca="1">Calculator!$B$5/100*$B17*$B17*(Calculator!$C$17*(((Calculator!$C$21-1)/125)*(Calculator!$B$10*Sheet2!T17+Calculator!$B$9)+(1-(Calculator!$C$21-1)/5)))/1000+(FORECAST($B17,INDIRECT("Sheet3!AM"&amp;MATCH($Q$4,PartName,0)+2):INDIRECT("Sheet3!AQ"&amp;MATCH($Q$4,PartName,0)+2),Sheet3!$AM$2:$AQ$2)+((Calculator!$B$10*Sheet2!T17+Calculator!$B$9)-25)*INDIRECT("Sheet3!AR"&amp;MATCH($Q$4,PartName,0)+2))*$B17*Calculator!$B$6*0.000000001*Calculator!$B$4*1000</f>
        <v>0.11018310299315874</v>
      </c>
      <c r="V17">
        <f ca="1">Calculator!$B$5/100*$B17*$B17*(Calculator!$C$17*(((Calculator!$C$21-1)/125)*(Calculator!$B$10*Sheet2!U17+Calculator!$B$9)+(1-(Calculator!$C$21-1)/5)))/1000+(FORECAST($B17,INDIRECT("Sheet3!AM"&amp;MATCH($Q$4,PartName,0)+2):INDIRECT("Sheet3!AQ"&amp;MATCH($Q$4,PartName,0)+2),Sheet3!$AM$2:$AQ$2)+((Calculator!$B$10*Sheet2!U17+Calculator!$B$9)-25)*INDIRECT("Sheet3!AR"&amp;MATCH($Q$4,PartName,0)+2))*$B17*Calculator!$B$6*0.000000001*Calculator!$B$4*1000</f>
        <v>0.11018310671323416</v>
      </c>
      <c r="W17">
        <f ca="1">Calculator!$B$5/100*$B17*$B17*(Calculator!$C$17*(((Calculator!$C$21-1)/125)*(Calculator!$B$10*Sheet2!V17+Calculator!$B$9)+(1-(Calculator!$C$21-1)/5)))/1000+(FORECAST($B17,INDIRECT("Sheet3!AM"&amp;MATCH($Q$4,PartName,0)+2):INDIRECT("Sheet3!AQ"&amp;MATCH($Q$4,PartName,0)+2),Sheet3!$AM$2:$AQ$2)+((Calculator!$B$10*Sheet2!V17+Calculator!$B$9)-25)*INDIRECT("Sheet3!AR"&amp;MATCH($Q$4,PartName,0)+2))*$B17*Calculator!$B$6*0.000000001*Calculator!$B$4*1000</f>
        <v>0.11018310684001432</v>
      </c>
      <c r="X17">
        <f ca="1">Calculator!$B$5/100*$B17*$B17*(Calculator!$C$17*(((Calculator!$C$21-1)/125)*(Calculator!$B$10*Sheet2!W17+Calculator!$B$9)+(1-(Calculator!$C$21-1)/5)))/1000+(FORECAST($B17,INDIRECT("Sheet3!AM"&amp;MATCH($Q$4,PartName,0)+2):INDIRECT("Sheet3!AQ"&amp;MATCH($Q$4,PartName,0)+2),Sheet3!$AM$2:$AQ$2)+((Calculator!$B$10*Sheet2!W17+Calculator!$B$9)-25)*INDIRECT("Sheet3!AR"&amp;MATCH($Q$4,PartName,0)+2))*$B17*Calculator!$B$6*0.000000001*Calculator!$B$4*1000</f>
        <v>0.11018310684433498</v>
      </c>
      <c r="Y17">
        <f ca="1">Calculator!$B$5/100*$B17*$B17*(Calculator!$C$17*(((Calculator!$C$21-1)/125)*(Calculator!$B$10*Sheet2!X17+Calculator!$B$9)+(1-(Calculator!$C$21-1)/5)))/1000+(FORECAST($B17,INDIRECT("Sheet3!AM"&amp;MATCH($Q$4,PartName,0)+2):INDIRECT("Sheet3!AQ"&amp;MATCH($Q$4,PartName,0)+2),Sheet3!$AM$2:$AQ$2)+((Calculator!$B$10*Sheet2!X17+Calculator!$B$9)-25)*INDIRECT("Sheet3!AR"&amp;MATCH($Q$4,PartName,0)+2))*$B17*Calculator!$B$6*0.000000001*Calculator!$B$4*1000</f>
        <v>0.11018310684448226</v>
      </c>
      <c r="Z17">
        <f ca="1">Calculator!$B$5/100*$B17*$B17*(Calculator!$C$17*(((Calculator!$C$21-1)/125)*(Calculator!$B$10*Sheet2!Y17+Calculator!$B$9)+(1-(Calculator!$C$21-1)/5)))/1000+(FORECAST($B17,INDIRECT("Sheet3!AM"&amp;MATCH($Q$4,PartName,0)+2):INDIRECT("Sheet3!AQ"&amp;MATCH($Q$4,PartName,0)+2),Sheet3!$AM$2:$AQ$2)+((Calculator!$B$10*Sheet2!Y17+Calculator!$B$9)-25)*INDIRECT("Sheet3!AR"&amp;MATCH($Q$4,PartName,0)+2))*$B17*Calculator!$B$6*0.000000001*Calculator!$B$4*1000</f>
        <v>0.11018310684448726</v>
      </c>
      <c r="AA17">
        <f ca="1">Calculator!$B$5/100*$B17*$B17*(Calculator!$C$17*(((Calculator!$C$21-1)/125)*(Calculator!$B$10*Sheet2!Z17+Calculator!$B$9)+(1-(Calculator!$C$21-1)/5)))/1000+0.5*Calculator!$B$7/Calculator!$B$8*Calculator!$C$18*0.000000001*Calculator!$B$4*1000+(Calculator!$C$19-Calculator!$C$20)*0.000000001*Calculator!$B$16*Calculator!$B$4*1000+(FORECAST($B17,INDIRECT("Sheet3!AM"&amp;MATCH($Q$4,PartName,0)+2):INDIRECT("Sheet3!AQ"&amp;MATCH($Q$4,PartName,0)+2),Sheet3!$AM$2:$AQ$2)+((Calculator!$B$10*Sheet2!Z17+Calculator!$B$9)-25)*INDIRECT("Sheet3!AR"&amp;MATCH($Q$4,PartName,0)+2))*$B17*Calculator!$B$6*0.000000001*Calculator!$B$4*1000</f>
        <v>0.19016256712812377</v>
      </c>
      <c r="AC17">
        <f>Calculator!$B$5/100*$B17*$B17*$AD$6/1000+0.5*Calculator!$B$7/Calculator!$B$8*Calculator!$D$18*0.000000001*Calculator!$B$4*1000+(Calculator!$D$19-Calculator!$D$20)*0.000000001*Calculator!$D$16*Calculator!$B$4*1000+(Calculator!$D$22+(Calculator!$B$9-25)*Calculator!$D$23/1000)*B17*Calculator!$B$6*0.000000001*Calculator!$B$4*1000</f>
        <v>0</v>
      </c>
      <c r="AD17">
        <f>Calculator!$B$5/100*$B17*$B17*$AD$6/1000+Calculator!$D$22*$B17*Calculator!$B$6*0.000000001*Calculator!$B$4*1000</f>
        <v>0</v>
      </c>
      <c r="AE17">
        <f>Calculator!$B$5/100*$B17*$B17*(Calculator!$D$17*(((Calculator!$D$21-1)/125)*(Calculator!$B$10*Sheet2!AD17+Calculator!$B$9)+(1-(Calculator!$D$21-1)/5)))/1000+(Calculator!$D$22+((Calculator!$B$10*Sheet2!AD17+Calculator!$B$9)-25)*Calculator!$D$23/1000)*$B17*Calculator!$B$6*0.000000001*Calculator!$B$4*1000</f>
        <v>0</v>
      </c>
      <c r="AF17">
        <f>Calculator!$B$5/100*$B17*$B17*(Calculator!$D$17*(((Calculator!$D$21-1)/125)*(Calculator!$B$10*Sheet2!AE17+Calculator!$B$9)+(1-(Calculator!$D$21-1)/5)))/1000+(Calculator!$D$22+((Calculator!$B$10*Sheet2!AE17+Calculator!$B$9)-25)*Calculator!$D$23/1000)*$B17*Calculator!$B$6*0.000000001*Calculator!$B$4*1000</f>
        <v>0</v>
      </c>
      <c r="AG17">
        <f>Calculator!$B$5/100*$B17*$B17*(Calculator!$D$17*(((Calculator!$D$21-1)/125)*(Calculator!$B$10*Sheet2!AF17+Calculator!$B$9)+(1-(Calculator!$D$21-1)/5)))/1000+(Calculator!$D$22+((Calculator!$B$10*Sheet2!AF17+Calculator!$B$9)-25)*Calculator!$D$23/1000)*$B17*Calculator!$B$6*0.000000001*Calculator!$B$4*1000</f>
        <v>0</v>
      </c>
      <c r="AH17">
        <f>Calculator!$B$5/100*$B17*$B17*(Calculator!$D$17*(((Calculator!$D$21-1)/125)*(Calculator!$B$10*Sheet2!AG17+Calculator!$B$9)+(1-(Calculator!$D$21-1)/5)))/1000+(Calculator!$D$22+((Calculator!$B$10*Sheet2!AG17+Calculator!$B$9)-25)*Calculator!$D$23/1000)*$B17*Calculator!$B$6*0.000000001*Calculator!$B$4*1000</f>
        <v>0</v>
      </c>
      <c r="AI17">
        <f>Calculator!$B$5/100*$B17*$B17*(Calculator!$D$17*(((Calculator!$D$21-1)/125)*(Calculator!$B$10*Sheet2!AH17+Calculator!$B$9)+(1-(Calculator!$D$21-1)/5)))/1000+(Calculator!$D$22+((Calculator!$B$10*Sheet2!AH17+Calculator!$B$9)-25)*Calculator!$D$23/1000)*$B17*Calculator!$B$6*0.000000001*Calculator!$B$4*1000</f>
        <v>0</v>
      </c>
      <c r="AJ17">
        <f>Calculator!$B$5/100*$B17*$B17*(Calculator!$D$17*(((Calculator!$D$21-1)/125)*(Calculator!$B$10*Sheet2!AI17+Calculator!$B$9)+(1-(Calculator!$D$21-1)/5)))/1000+(Calculator!$D$22+((Calculator!$B$10*Sheet2!AI17+Calculator!$B$9)-25)*Calculator!$D$23/1000)*$B17*Calculator!$B$6*0.000000001*Calculator!$B$4*1000</f>
        <v>0</v>
      </c>
      <c r="AK17">
        <f>Calculator!$B$5/100*$B17*$B17*(Calculator!$D$17*(((Calculator!$D$21-1)/125)*(Calculator!$B$10*Sheet2!AJ17+Calculator!$B$9)+(1-(Calculator!$D$21-1)/5)))/1000+(Calculator!$D$22+((Calculator!$B$10*Sheet2!AJ17+Calculator!$B$9)-25)*Calculator!$D$23/1000)*$B17*Calculator!$B$6*0.000000001*Calculator!$B$4*1000</f>
        <v>0</v>
      </c>
      <c r="AL17">
        <f>Calculator!$B$5/100*$B17*$B17*(Calculator!$D$17*(((Calculator!$D$21-1)/125)*(Calculator!$B$10*Sheet2!AK17+Calculator!$B$9)+(1-(Calculator!$D$21-1)/5)))/1000+(Calculator!$D$22+((Calculator!$B$10*Sheet2!AK17+Calculator!$B$9)-25)*Calculator!$D$23/1000)*$B17*Calculator!$B$6*0.000000001*Calculator!$B$4*1000</f>
        <v>0</v>
      </c>
      <c r="AM17">
        <f>Calculator!$B$5/100*$B17*$B17*(Calculator!$D$17*(((Calculator!$D$21-1)/125)*(Calculator!$B$10*Sheet2!AL17+Calculator!$B$9)+(1-(Calculator!$D$21-1)/5)))/1000+(Calculator!$D$22+((Calculator!$B$10*Sheet2!AL17+Calculator!$B$9)-25)*Calculator!$D$23/1000)*$B17*Calculator!$B$6*0.000000001*Calculator!$B$4*1000</f>
        <v>0</v>
      </c>
      <c r="AN17">
        <f>Calculator!$B$5/100*$B17*$B17*(Calculator!$D$17*(((Calculator!$D$21-1)/125)*(Calculator!$B$10*Sheet2!AM17+Calculator!$B$9)+(1-(Calculator!$D$21-1)/5)))/1000+0.5*Calculator!$B$7/Calculator!$B$8*Calculator!$D$18*0.000000001*Calculator!$B$4*1000+(Calculator!$D$19-Calculator!$D$20)*0.000000001*Calculator!$D$16*Calculator!$B$4*1000+(Calculator!$D$22+((Calculator!$B$10*Sheet2!AM17+Calculator!$B$9)-25)*Calculator!$D$23/1000)*$B17*Calculator!$B$6*0.000000001*Calculator!$B$4*1000</f>
        <v>0</v>
      </c>
    </row>
    <row r="18" spans="2:56">
      <c r="B18">
        <f>Calculator!$B$3/20+B17</f>
        <v>11</v>
      </c>
      <c r="C18">
        <f ca="1">Calculator!$B$5/100*$B18*$B18*$D$6/1000+0.5*Calculator!$B$7/Calculator!$B$8*Calculator!$B$18*0.000000001*Calculator!$B$4*1000+(Calculator!$B$19-Calculator!$B$20)*0.000000001*Calculator!$B$16*Calculator!$B$4*1000+(FORECAST(B18, INDIRECT("Sheet3!AM" &amp;MATCH($D$4, PartName, 0)+2):INDIRECT("Sheet3!AQ" &amp;MATCH($D$4, PartName, 0)+2), Sheet3!$AM$2:$AQ$2)+(Calculator!$B$9-25)*INDIRECT("Sheet3!AR"&amp;MATCH($D$4,PartName,0)+2))*B18*Calculator!$B$6*0.000000001*Calculator!$B$4*1000</f>
        <v>0.2151170440126666</v>
      </c>
      <c r="D18">
        <f ca="1">Calculator!$B$5/100*$B$8*$B$8*$D$6/1000+FORECAST(B18, INDIRECT("Sheet3!AM" &amp;MATCH($D$4, PartName, 0)+2):INDIRECT("Sheet3!AQ" &amp;MATCH($D$4, PartName, 0)+2), Sheet3!$AM$2:$AQ$2)*$B18*Calculator!$B$6*0.000000001*Calculator!$B$4*1000</f>
        <v>1.5078711249030256E-2</v>
      </c>
      <c r="E18">
        <f ca="1">Calculator!$B$5/100*$B18*$B18*(Calculator!$B$17*(((Calculator!$B$21-1)/125)*(Calculator!$B$10*Sheet2!D18+Calculator!$B$9)+(1-(Calculator!$B$21-1)/5)))/1000+(FORECAST($B18,INDIRECT("Sheet3!AM"&amp;MATCH($D$4,PartName,0)+2):INDIRECT("Sheet3!AQ"&amp;MATCH($D$4,PartName,0)+2),Sheet3!$AM$2:$AQ$2)+((Calculator!$B$10*Sheet2!D18+Calculator!$B$9)-25)*INDIRECT("Sheet3!AR"&amp;MATCH($D$4,PartName,0)+2))*$B18*Calculator!$B$6*0.000000001*Calculator!$B$4*1000</f>
        <v>9.7299460893322712E-2</v>
      </c>
      <c r="F18">
        <f ca="1">Calculator!$B$5/100*$B18*$B18*(Calculator!$B$17*(((Calculator!$B$21-1)/125)*(Calculator!$B$10*Sheet2!E18+Calculator!$B$9)+(1-(Calculator!$B$21-1)/5)))/1000+(FORECAST($B18,INDIRECT("Sheet3!AM"&amp;MATCH($D$4,PartName,0)+2):INDIRECT("Sheet3!AQ"&amp;MATCH($D$4,PartName,0)+2),Sheet3!$AM$2:$AQ$2)+((Calculator!$B$10*Sheet2!E18+Calculator!$B$9)-25)*INDIRECT("Sheet3!AR"&amp;MATCH($D$4,PartName,0)+2))*$B18*Calculator!$B$6*0.000000001*Calculator!$B$4*1000</f>
        <v>9.9735484108463876E-2</v>
      </c>
      <c r="G18">
        <f ca="1">Calculator!$B$5/100*$B18*$B18*(Calculator!$B$17*(((Calculator!$B$21-1)/125)*(Calculator!$B$10*Sheet2!F18+Calculator!$B$9)+(1-(Calculator!$B$21-1)/5)))/1000+(FORECAST($B18,INDIRECT("Sheet3!AM"&amp;MATCH($D$4,PartName,0)+2):INDIRECT("Sheet3!AQ"&amp;MATCH($D$4,PartName,0)+2),Sheet3!$AM$2:$AQ$2)+((Calculator!$B$10*Sheet2!F18+Calculator!$B$9)-25)*INDIRECT("Sheet3!AR"&amp;MATCH($D$4,PartName,0)+2))*$B18*Calculator!$B$6*0.000000001*Calculator!$B$4*1000</f>
        <v>9.9807658214518355E-2</v>
      </c>
      <c r="H18">
        <f ca="1">Calculator!$B$5/100*$B18*$B18*(Calculator!$B$17*(((Calculator!$B$21-1)/125)*(Calculator!$B$10*Sheet2!G18+Calculator!$B$9)+(1-(Calculator!$B$21-1)/5)))/1000+(FORECAST($B18,INDIRECT("Sheet3!AM"&amp;MATCH($D$4,PartName,0)+2):INDIRECT("Sheet3!AQ"&amp;MATCH($D$4,PartName,0)+2),Sheet3!$AM$2:$AQ$2)+((Calculator!$B$10*Sheet2!G18+Calculator!$B$9)-25)*INDIRECT("Sheet3!AR"&amp;MATCH($D$4,PartName,0)+2))*$B18*Calculator!$B$6*0.000000001*Calculator!$B$4*1000</f>
        <v>9.9809796577384688E-2</v>
      </c>
      <c r="I18">
        <f ca="1">Calculator!$B$5/100*$B18*$B18*(Calculator!$B$17*(((Calculator!$B$21-1)/125)*(Calculator!$B$10*Sheet2!H18+Calculator!$B$9)+(1-(Calculator!$B$21-1)/5)))/1000+(FORECAST($B18,INDIRECT("Sheet3!AM"&amp;MATCH($D$4,PartName,0)+2):INDIRECT("Sheet3!AQ"&amp;MATCH($D$4,PartName,0)+2),Sheet3!$AM$2:$AQ$2)+((Calculator!$B$10*Sheet2!H18+Calculator!$B$9)-25)*INDIRECT("Sheet3!AR"&amp;MATCH($D$4,PartName,0)+2))*$B18*Calculator!$B$6*0.000000001*Calculator!$B$4*1000</f>
        <v>9.9809859932457556E-2</v>
      </c>
      <c r="J18">
        <f ca="1">Calculator!$B$5/100*$B18*$B18*(Calculator!$B$17*(((Calculator!$B$21-1)/125)*(Calculator!$B$10*Sheet2!I18+Calculator!$B$9)+(1-(Calculator!$B$21-1)/5)))/1000+(FORECAST($B18,INDIRECT("Sheet3!AM"&amp;MATCH($D$4,PartName,0)+2):INDIRECT("Sheet3!AQ"&amp;MATCH($D$4,PartName,0)+2),Sheet3!$AM$2:$AQ$2)+((Calculator!$B$10*Sheet2!I18+Calculator!$B$9)-25)*INDIRECT("Sheet3!AR"&amp;MATCH($D$4,PartName,0)+2))*$B18*Calculator!$B$6*0.000000001*Calculator!$B$4*1000</f>
        <v>9.9809861809531511E-2</v>
      </c>
      <c r="K18">
        <f ca="1">Calculator!$B$5/100*$B18*$B18*(Calculator!$B$17*(((Calculator!$B$21-1)/125)*(Calculator!$B$10*Sheet2!J18+Calculator!$B$9)+(1-(Calculator!$B$21-1)/5)))/1000+(FORECAST($B18,INDIRECT("Sheet3!AM"&amp;MATCH($D$4,PartName,0)+2):INDIRECT("Sheet3!AQ"&amp;MATCH($D$4,PartName,0)+2),Sheet3!$AM$2:$AQ$2)+((Calculator!$B$10*Sheet2!J18+Calculator!$B$9)-25)*INDIRECT("Sheet3!AR"&amp;MATCH($D$4,PartName,0)+2))*$B18*Calculator!$B$6*0.000000001*Calculator!$B$4*1000</f>
        <v>9.9809861865145177E-2</v>
      </c>
      <c r="L18">
        <f ca="1">Calculator!$B$5/100*$B18*$B18*(Calculator!$B$17*(((Calculator!$B$21-1)/125)*(Calculator!$B$10*Sheet2!K18+Calculator!$B$9)+(1-(Calculator!$B$21-1)/5)))/1000+(FORECAST($B18,INDIRECT("Sheet3!AM"&amp;MATCH($D$4,PartName,0)+2):INDIRECT("Sheet3!AQ"&amp;MATCH($D$4,PartName,0)+2),Sheet3!$AM$2:$AQ$2)+((Calculator!$B$10*Sheet2!K18+Calculator!$B$9)-25)*INDIRECT("Sheet3!AR"&amp;MATCH($D$4,PartName,0)+2))*$B18*Calculator!$B$6*0.000000001*Calculator!$B$4*1000</f>
        <v>9.9809861866792873E-2</v>
      </c>
      <c r="M18">
        <f ca="1">Calculator!$B$5/100*$B18*$B18*(Calculator!$B$17*(((Calculator!$B$21-1)/125)*(Calculator!$B$10*Sheet2!L18+Calculator!$B$9)+(1-(Calculator!$B$21-1)/5)))/1000+(FORECAST($B18,INDIRECT("Sheet3!AM"&amp;MATCH($D$4,PartName,0)+2):INDIRECT("Sheet3!AQ"&amp;MATCH($D$4,PartName,0)+2),Sheet3!$AM$2:$AQ$2)+((Calculator!$B$10*Sheet2!L18+Calculator!$B$9)-25)*INDIRECT("Sheet3!AR"&amp;MATCH($D$4,PartName,0)+2))*$B18*Calculator!$B$6*0.000000001*Calculator!$B$4*1000</f>
        <v>9.9809861866841695E-2</v>
      </c>
      <c r="N18">
        <f ca="1">Calculator!$B$5/100*$B18*$B18*(Calculator!$B$17*(((Calculator!$B$21-1)/125)*(Calculator!$B$10*Sheet2!M18+Calculator!$B$9)+(1-(Calculator!$B$21-1)/5)))/1000+0.5*Calculator!$B$7/Calculator!$B$8*Calculator!$B$18*0.000000001*Calculator!$B$4*1000+(Calculator!$B$19-Calculator!$B$20)*0.000000001*Calculator!$B$16*Calculator!$B$4*1000+(FORECAST($B18,INDIRECT("Sheet3!AM"&amp;MATCH($D$4,PartName,0)+2):INDIRECT("Sheet3!AQ"&amp;MATCH($D$4,PartName,0)+2),Sheet3!$AM$2:$AQ$2)+((Calculator!$B$10*Sheet2!M18+Calculator!$B$9)-25)*INDIRECT("Sheet3!AR"&amp;MATCH($D$4,PartName,0)+2))*$B18*Calculator!$B$6*0.000000001*Calculator!$B$4*1000</f>
        <v>0.21807419463047947</v>
      </c>
      <c r="P18">
        <f ca="1">Calculator!$B$5/100*$B18*$B18*$Q$6/1000+0.5*Calculator!$B$7/Calculator!$B$8*Calculator!$C$18*0.000000001*Calculator!$B$4*1000+(Calculator!$C$19-Calculator!$C$20)*0.000000001*Calculator!$B$16*Calculator!$B$4*1000+(FORECAST(B18, INDIRECT("Sheet3!AM" &amp;MATCH($Q$4, PartName, 0)+2):INDIRECT("Sheet3!AQ" &amp;MATCH($Q$4, PartName, 0)+2), Sheet3!$AM$2:$AQ$2)+(Calculator!$B$9-25)*INDIRECT("Sheet3!AR"&amp;MATCH($Q$4,PartName,0)+2))*B18*Calculator!$B$6*0.000000001*Calculator!$B$4*1000</f>
        <v>0.20744420500047112</v>
      </c>
      <c r="Q18">
        <f ca="1">Calculator!$B$5/100*$B18*$B18*$Q$6/1000+FORECAST(B18, INDIRECT("Sheet3!AM" &amp;MATCH($Q$4, PartName, 0)+2):INDIRECT("Sheet3!AQ" &amp;MATCH($Q$4, PartName, 0)+2), Sheet3!$AM$2:$AQ$2)*$B18*Calculator!$B$6*0.000000001*Calculator!$B$4*1000</f>
        <v>0.12845474471683474</v>
      </c>
      <c r="R18">
        <f ca="1">Calculator!$B$5/100*$B18*$B18*(Calculator!$C$17*(((Calculator!$C$21-1)/125)*(Calculator!$B$10*Sheet2!Q18+Calculator!$B$9)+(1-(Calculator!$C$21-1)/5)))/1000+(FORECAST($B18,INDIRECT("Sheet3!AM"&amp;MATCH($Q$4,PartName,0)+2):INDIRECT("Sheet3!AQ"&amp;MATCH($Q$4,PartName,0)+2),Sheet3!$AM$2:$AQ$2)+((Calculator!$B$10*Sheet2!Q18+Calculator!$B$9)-25)*INDIRECT("Sheet3!AR"&amp;MATCH($Q$4,PartName,0)+2))*$B18*Calculator!$B$6*0.000000001*Calculator!$B$4*1000</f>
        <v>0.1328025017969002</v>
      </c>
      <c r="S18">
        <f ca="1">Calculator!$B$5/100*$B18*$B18*(Calculator!$C$17*(((Calculator!$C$21-1)/125)*(Calculator!$B$10*Sheet2!R18+Calculator!$B$9)+(1-(Calculator!$C$21-1)/5)))/1000+(FORECAST($B18,INDIRECT("Sheet3!AM"&amp;MATCH($Q$4,PartName,0)+2):INDIRECT("Sheet3!AQ"&amp;MATCH($Q$4,PartName,0)+2),Sheet3!$AM$2:$AQ$2)+((Calculator!$B$10*Sheet2!R18+Calculator!$B$9)-25)*INDIRECT("Sheet3!AR"&amp;MATCH($Q$4,PartName,0)+2))*$B18*Calculator!$B$6*0.000000001*Calculator!$B$4*1000</f>
        <v>0.13298316675550242</v>
      </c>
      <c r="T18">
        <f ca="1">Calculator!$B$5/100*$B18*$B18*(Calculator!$C$17*(((Calculator!$C$21-1)/125)*(Calculator!$B$10*Sheet2!S18+Calculator!$B$9)+(1-(Calculator!$C$21-1)/5)))/1000+(FORECAST($B18,INDIRECT("Sheet3!AM"&amp;MATCH($Q$4,PartName,0)+2):INDIRECT("Sheet3!AQ"&amp;MATCH($Q$4,PartName,0)+2),Sheet3!$AM$2:$AQ$2)+((Calculator!$B$10*Sheet2!S18+Calculator!$B$9)-25)*INDIRECT("Sheet3!AR"&amp;MATCH($Q$4,PartName,0)+2))*$B18*Calculator!$B$6*0.000000001*Calculator!$B$4*1000</f>
        <v>0.13299067403492618</v>
      </c>
      <c r="U18">
        <f ca="1">Calculator!$B$5/100*$B18*$B18*(Calculator!$C$17*(((Calculator!$C$21-1)/125)*(Calculator!$B$10*Sheet2!T18+Calculator!$B$9)+(1-(Calculator!$C$21-1)/5)))/1000+(FORECAST($B18,INDIRECT("Sheet3!AM"&amp;MATCH($Q$4,PartName,0)+2):INDIRECT("Sheet3!AQ"&amp;MATCH($Q$4,PartName,0)+2),Sheet3!$AM$2:$AQ$2)+((Calculator!$B$10*Sheet2!T18+Calculator!$B$9)-25)*INDIRECT("Sheet3!AR"&amp;MATCH($Q$4,PartName,0)+2))*$B18*Calculator!$B$6*0.000000001*Calculator!$B$4*1000</f>
        <v>0.13299098598941247</v>
      </c>
      <c r="V18">
        <f ca="1">Calculator!$B$5/100*$B18*$B18*(Calculator!$C$17*(((Calculator!$C$21-1)/125)*(Calculator!$B$10*Sheet2!U18+Calculator!$B$9)+(1-(Calculator!$C$21-1)/5)))/1000+(FORECAST($B18,INDIRECT("Sheet3!AM"&amp;MATCH($Q$4,PartName,0)+2):INDIRECT("Sheet3!AQ"&amp;MATCH($Q$4,PartName,0)+2),Sheet3!$AM$2:$AQ$2)+((Calculator!$B$10*Sheet2!U18+Calculator!$B$9)-25)*INDIRECT("Sheet3!AR"&amp;MATCH($Q$4,PartName,0)+2))*$B18*Calculator!$B$6*0.000000001*Calculator!$B$4*1000</f>
        <v>0.13299099895224439</v>
      </c>
      <c r="W18">
        <f ca="1">Calculator!$B$5/100*$B18*$B18*(Calculator!$C$17*(((Calculator!$C$21-1)/125)*(Calculator!$B$10*Sheet2!V18+Calculator!$B$9)+(1-(Calculator!$C$21-1)/5)))/1000+(FORECAST($B18,INDIRECT("Sheet3!AM"&amp;MATCH($Q$4,PartName,0)+2):INDIRECT("Sheet3!AQ"&amp;MATCH($Q$4,PartName,0)+2),Sheet3!$AM$2:$AQ$2)+((Calculator!$B$10*Sheet2!V18+Calculator!$B$9)-25)*INDIRECT("Sheet3!AR"&amp;MATCH($Q$4,PartName,0)+2))*$B18*Calculator!$B$6*0.000000001*Calculator!$B$4*1000</f>
        <v>0.13299099949089674</v>
      </c>
      <c r="X18">
        <f ca="1">Calculator!$B$5/100*$B18*$B18*(Calculator!$C$17*(((Calculator!$C$21-1)/125)*(Calculator!$B$10*Sheet2!W18+Calculator!$B$9)+(1-(Calculator!$C$21-1)/5)))/1000+(FORECAST($B18,INDIRECT("Sheet3!AM"&amp;MATCH($Q$4,PartName,0)+2):INDIRECT("Sheet3!AQ"&amp;MATCH($Q$4,PartName,0)+2),Sheet3!$AM$2:$AQ$2)+((Calculator!$B$10*Sheet2!W18+Calculator!$B$9)-25)*INDIRECT("Sheet3!AR"&amp;MATCH($Q$4,PartName,0)+2))*$B18*Calculator!$B$6*0.000000001*Calculator!$B$4*1000</f>
        <v>0.13299099951327967</v>
      </c>
      <c r="Y18">
        <f ca="1">Calculator!$B$5/100*$B18*$B18*(Calculator!$C$17*(((Calculator!$C$21-1)/125)*(Calculator!$B$10*Sheet2!X18+Calculator!$B$9)+(1-(Calculator!$C$21-1)/5)))/1000+(FORECAST($B18,INDIRECT("Sheet3!AM"&amp;MATCH($Q$4,PartName,0)+2):INDIRECT("Sheet3!AQ"&amp;MATCH($Q$4,PartName,0)+2),Sheet3!$AM$2:$AQ$2)+((Calculator!$B$10*Sheet2!X18+Calculator!$B$9)-25)*INDIRECT("Sheet3!AR"&amp;MATCH($Q$4,PartName,0)+2))*$B18*Calculator!$B$6*0.000000001*Calculator!$B$4*1000</f>
        <v>0.13299099951420976</v>
      </c>
      <c r="Z18">
        <f ca="1">Calculator!$B$5/100*$B18*$B18*(Calculator!$C$17*(((Calculator!$C$21-1)/125)*(Calculator!$B$10*Sheet2!Y18+Calculator!$B$9)+(1-(Calculator!$C$21-1)/5)))/1000+(FORECAST($B18,INDIRECT("Sheet3!AM"&amp;MATCH($Q$4,PartName,0)+2):INDIRECT("Sheet3!AQ"&amp;MATCH($Q$4,PartName,0)+2),Sheet3!$AM$2:$AQ$2)+((Calculator!$B$10*Sheet2!Y18+Calculator!$B$9)-25)*INDIRECT("Sheet3!AR"&amp;MATCH($Q$4,PartName,0)+2))*$B18*Calculator!$B$6*0.000000001*Calculator!$B$4*1000</f>
        <v>0.13299099951424842</v>
      </c>
      <c r="AA18">
        <f ca="1">Calculator!$B$5/100*$B18*$B18*(Calculator!$C$17*(((Calculator!$C$21-1)/125)*(Calculator!$B$10*Sheet2!Z18+Calculator!$B$9)+(1-(Calculator!$C$21-1)/5)))/1000+0.5*Calculator!$B$7/Calculator!$B$8*Calculator!$C$18*0.000000001*Calculator!$B$4*1000+(Calculator!$C$19-Calculator!$C$20)*0.000000001*Calculator!$B$16*Calculator!$B$4*1000+(FORECAST($B18,INDIRECT("Sheet3!AM"&amp;MATCH($Q$4,PartName,0)+2):INDIRECT("Sheet3!AQ"&amp;MATCH($Q$4,PartName,0)+2),Sheet3!$AM$2:$AQ$2)+((Calculator!$B$10*Sheet2!Z18+Calculator!$B$9)-25)*INDIRECT("Sheet3!AR"&amp;MATCH($Q$4,PartName,0)+2))*$B18*Calculator!$B$6*0.000000001*Calculator!$B$4*1000</f>
        <v>0.21297045979788637</v>
      </c>
      <c r="AC18">
        <f>Calculator!$B$5/100*$B18*$B18*$AD$6/1000+0.5*Calculator!$B$7/Calculator!$B$8*Calculator!$D$18*0.000000001*Calculator!$B$4*1000+(Calculator!$D$19-Calculator!$D$20)*0.000000001*Calculator!$D$16*Calculator!$B$4*1000+(Calculator!$D$22+(Calculator!$B$9-25)*Calculator!$D$23/1000)*B18*Calculator!$B$6*0.000000001*Calculator!$B$4*1000</f>
        <v>0</v>
      </c>
      <c r="AD18">
        <f>Calculator!$B$5/100*$B18*$B18*$AD$6/1000+Calculator!$D$22*$B18*Calculator!$B$6*0.000000001*Calculator!$B$4*1000</f>
        <v>0</v>
      </c>
      <c r="AE18">
        <f>Calculator!$B$5/100*$B18*$B18*(Calculator!$D$17*(((Calculator!$D$21-1)/125)*(Calculator!$B$10*Sheet2!AD18+Calculator!$B$9)+(1-(Calculator!$D$21-1)/5)))/1000+(Calculator!$D$22+((Calculator!$B$10*Sheet2!AD18+Calculator!$B$9)-25)*Calculator!$D$23/1000)*$B18*Calculator!$B$6*0.000000001*Calculator!$B$4*1000</f>
        <v>0</v>
      </c>
      <c r="AF18">
        <f>Calculator!$B$5/100*$B18*$B18*(Calculator!$D$17*(((Calculator!$D$21-1)/125)*(Calculator!$B$10*Sheet2!AE18+Calculator!$B$9)+(1-(Calculator!$D$21-1)/5)))/1000+(Calculator!$D$22+((Calculator!$B$10*Sheet2!AE18+Calculator!$B$9)-25)*Calculator!$D$23/1000)*$B18*Calculator!$B$6*0.000000001*Calculator!$B$4*1000</f>
        <v>0</v>
      </c>
      <c r="AG18">
        <f>Calculator!$B$5/100*$B18*$B18*(Calculator!$D$17*(((Calculator!$D$21-1)/125)*(Calculator!$B$10*Sheet2!AF18+Calculator!$B$9)+(1-(Calculator!$D$21-1)/5)))/1000+(Calculator!$D$22+((Calculator!$B$10*Sheet2!AF18+Calculator!$B$9)-25)*Calculator!$D$23/1000)*$B18*Calculator!$B$6*0.000000001*Calculator!$B$4*1000</f>
        <v>0</v>
      </c>
      <c r="AH18">
        <f>Calculator!$B$5/100*$B18*$B18*(Calculator!$D$17*(((Calculator!$D$21-1)/125)*(Calculator!$B$10*Sheet2!AG18+Calculator!$B$9)+(1-(Calculator!$D$21-1)/5)))/1000+(Calculator!$D$22+((Calculator!$B$10*Sheet2!AG18+Calculator!$B$9)-25)*Calculator!$D$23/1000)*$B18*Calculator!$B$6*0.000000001*Calculator!$B$4*1000</f>
        <v>0</v>
      </c>
      <c r="AI18">
        <f>Calculator!$B$5/100*$B18*$B18*(Calculator!$D$17*(((Calculator!$D$21-1)/125)*(Calculator!$B$10*Sheet2!AH18+Calculator!$B$9)+(1-(Calculator!$D$21-1)/5)))/1000+(Calculator!$D$22+((Calculator!$B$10*Sheet2!AH18+Calculator!$B$9)-25)*Calculator!$D$23/1000)*$B18*Calculator!$B$6*0.000000001*Calculator!$B$4*1000</f>
        <v>0</v>
      </c>
      <c r="AJ18">
        <f>Calculator!$B$5/100*$B18*$B18*(Calculator!$D$17*(((Calculator!$D$21-1)/125)*(Calculator!$B$10*Sheet2!AI18+Calculator!$B$9)+(1-(Calculator!$D$21-1)/5)))/1000+(Calculator!$D$22+((Calculator!$B$10*Sheet2!AI18+Calculator!$B$9)-25)*Calculator!$D$23/1000)*$B18*Calculator!$B$6*0.000000001*Calculator!$B$4*1000</f>
        <v>0</v>
      </c>
      <c r="AK18">
        <f>Calculator!$B$5/100*$B18*$B18*(Calculator!$D$17*(((Calculator!$D$21-1)/125)*(Calculator!$B$10*Sheet2!AJ18+Calculator!$B$9)+(1-(Calculator!$D$21-1)/5)))/1000+(Calculator!$D$22+((Calculator!$B$10*Sheet2!AJ18+Calculator!$B$9)-25)*Calculator!$D$23/1000)*$B18*Calculator!$B$6*0.000000001*Calculator!$B$4*1000</f>
        <v>0</v>
      </c>
      <c r="AL18">
        <f>Calculator!$B$5/100*$B18*$B18*(Calculator!$D$17*(((Calculator!$D$21-1)/125)*(Calculator!$B$10*Sheet2!AK18+Calculator!$B$9)+(1-(Calculator!$D$21-1)/5)))/1000+(Calculator!$D$22+((Calculator!$B$10*Sheet2!AK18+Calculator!$B$9)-25)*Calculator!$D$23/1000)*$B18*Calculator!$B$6*0.000000001*Calculator!$B$4*1000</f>
        <v>0</v>
      </c>
      <c r="AM18">
        <f>Calculator!$B$5/100*$B18*$B18*(Calculator!$D$17*(((Calculator!$D$21-1)/125)*(Calculator!$B$10*Sheet2!AL18+Calculator!$B$9)+(1-(Calculator!$D$21-1)/5)))/1000+(Calculator!$D$22+((Calculator!$B$10*Sheet2!AL18+Calculator!$B$9)-25)*Calculator!$D$23/1000)*$B18*Calculator!$B$6*0.000000001*Calculator!$B$4*1000</f>
        <v>0</v>
      </c>
      <c r="AN18">
        <f>Calculator!$B$5/100*$B18*$B18*(Calculator!$D$17*(((Calculator!$D$21-1)/125)*(Calculator!$B$10*Sheet2!AM18+Calculator!$B$9)+(1-(Calculator!$D$21-1)/5)))/1000+0.5*Calculator!$B$7/Calculator!$B$8*Calculator!$D$18*0.000000001*Calculator!$B$4*1000+(Calculator!$D$19-Calculator!$D$20)*0.000000001*Calculator!$D$16*Calculator!$B$4*1000+(Calculator!$D$22+((Calculator!$B$10*Sheet2!AM18+Calculator!$B$9)-25)*Calculator!$D$23/1000)*$B18*Calculator!$B$6*0.000000001*Calculator!$B$4*1000</f>
        <v>0</v>
      </c>
      <c r="AQ18" t="str">
        <f>$AS$4&amp;"     "</f>
        <v xml:space="preserve">NTMFS5C430NL     </v>
      </c>
      <c r="AR18">
        <f>B22</f>
        <v>15</v>
      </c>
      <c r="AS18">
        <f>Calculator!$B$5/100*AR18^2*$D$6/1000</f>
        <v>0.15518249999999997</v>
      </c>
      <c r="AT18">
        <f>0.5*Calculator!$B$7/Calculator!$B$8*Calculator!B$18*0.000000001*Calculator!$B$4*1000</f>
        <v>7.4450696400000002E-2</v>
      </c>
      <c r="AU18">
        <f>(Calculator!B$19-Calculator!B$20)*0.000000001*Calculator!$B$16*Calculator!$B$4*1000</f>
        <v>4.3813636363636367E-2</v>
      </c>
      <c r="AV18">
        <f ca="1">(FORECAST(AR18, INDIRECT("Sheet3!AM" &amp;MATCH($AS$4, PartName, 0)+2):INDIRECT("Sheet3!AQ" &amp;MATCH($AS$4, PartName, 0)+2), Sheet3!$AM$2:$AQ$2)+(Calculator!$B$9-25)*INDIRECT("Sheet3!AR"&amp;MATCH($AS$4,PartName,0)+2))*AR18*Calculator!$B$6*0.000000001*Calculator!$B$4*1000</f>
        <v>1.8523998991466249E-2</v>
      </c>
    </row>
    <row r="19" spans="2:56">
      <c r="B19">
        <f>Calculator!$B$3/20+B18</f>
        <v>12</v>
      </c>
      <c r="C19">
        <f ca="1">Calculator!$B$5/100*$B19*$B19*$D$6/1000+0.5*Calculator!$B$7/Calculator!$B$8*Calculator!$B$18*0.000000001*Calculator!$B$4*1000+(Calculator!$B$19-Calculator!$B$20)*0.000000001*Calculator!$B$16*Calculator!$B$4*1000+(FORECAST(B19, INDIRECT("Sheet3!AM" &amp;MATCH($D$4, PartName, 0)+2):INDIRECT("Sheet3!AQ" &amp;MATCH($D$4, PartName, 0)+2), Sheet3!$AM$2:$AQ$2)+(Calculator!$B$9-25)*INDIRECT("Sheet3!AR"&amp;MATCH($D$4,PartName,0)+2))*B19*Calculator!$B$6*0.000000001*Calculator!$B$4*1000</f>
        <v>0.23224875994749983</v>
      </c>
      <c r="D19">
        <f ca="1">Calculator!$B$5/100*$B$8*$B$8*$D$6/1000+FORECAST(B19, INDIRECT("Sheet3!AM" &amp;MATCH($D$4, PartName, 0)+2):INDIRECT("Sheet3!AQ" &amp;MATCH($D$4, PartName, 0)+2), Sheet3!$AM$2:$AQ$2)*$B19*Calculator!$B$6*0.000000001*Calculator!$B$4*1000</f>
        <v>1.6437327183863464E-2</v>
      </c>
      <c r="E19">
        <f ca="1">Calculator!$B$5/100*$B19*$B19*(Calculator!$B$17*(((Calculator!$B$21-1)/125)*(Calculator!$B$10*Sheet2!D19+Calculator!$B$9)+(1-(Calculator!$B$21-1)/5)))/1000+(FORECAST($B19,INDIRECT("Sheet3!AM"&amp;MATCH($D$4,PartName,0)+2):INDIRECT("Sheet3!AQ"&amp;MATCH($D$4,PartName,0)+2),Sheet3!$AM$2:$AQ$2)+((Calculator!$B$10*Sheet2!D19+Calculator!$B$9)-25)*INDIRECT("Sheet3!AR"&amp;MATCH($D$4,PartName,0)+2))*$B19*Calculator!$B$6*0.000000001*Calculator!$B$4*1000</f>
        <v>0.1145691647161437</v>
      </c>
      <c r="F19">
        <f ca="1">Calculator!$B$5/100*$B19*$B19*(Calculator!$B$17*(((Calculator!$B$21-1)/125)*(Calculator!$B$10*Sheet2!E19+Calculator!$B$9)+(1-(Calculator!$B$21-1)/5)))/1000+(FORECAST($B19,INDIRECT("Sheet3!AM"&amp;MATCH($D$4,PartName,0)+2):INDIRECT("Sheet3!AQ"&amp;MATCH($D$4,PartName,0)+2),Sheet3!$AM$2:$AQ$2)+((Calculator!$B$10*Sheet2!E19+Calculator!$B$9)-25)*INDIRECT("Sheet3!AR"&amp;MATCH($D$4,PartName,0)+2))*$B19*Calculator!$B$6*0.000000001*Calculator!$B$4*1000</f>
        <v>0.11806008315287603</v>
      </c>
      <c r="G19">
        <f ca="1">Calculator!$B$5/100*$B19*$B19*(Calculator!$B$17*(((Calculator!$B$21-1)/125)*(Calculator!$B$10*Sheet2!F19+Calculator!$B$9)+(1-(Calculator!$B$21-1)/5)))/1000+(FORECAST($B19,INDIRECT("Sheet3!AM"&amp;MATCH($D$4,PartName,0)+2):INDIRECT("Sheet3!AQ"&amp;MATCH($D$4,PartName,0)+2),Sheet3!$AM$2:$AQ$2)+((Calculator!$B$10*Sheet2!F19+Calculator!$B$9)-25)*INDIRECT("Sheet3!AR"&amp;MATCH($D$4,PartName,0)+2))*$B19*Calculator!$B$6*0.000000001*Calculator!$B$4*1000</f>
        <v>0.11818426824752391</v>
      </c>
      <c r="H19">
        <f ca="1">Calculator!$B$5/100*$B19*$B19*(Calculator!$B$17*(((Calculator!$B$21-1)/125)*(Calculator!$B$10*Sheet2!G19+Calculator!$B$9)+(1-(Calculator!$B$21-1)/5)))/1000+(FORECAST($B19,INDIRECT("Sheet3!AM"&amp;MATCH($D$4,PartName,0)+2):INDIRECT("Sheet3!AQ"&amp;MATCH($D$4,PartName,0)+2),Sheet3!$AM$2:$AQ$2)+((Calculator!$B$10*Sheet2!G19+Calculator!$B$9)-25)*INDIRECT("Sheet3!AR"&amp;MATCH($D$4,PartName,0)+2))*$B19*Calculator!$B$6*0.000000001*Calculator!$B$4*1000</f>
        <v>0.1181886859782765</v>
      </c>
      <c r="I19">
        <f ca="1">Calculator!$B$5/100*$B19*$B19*(Calculator!$B$17*(((Calculator!$B$21-1)/125)*(Calculator!$B$10*Sheet2!H19+Calculator!$B$9)+(1-(Calculator!$B$21-1)/5)))/1000+(FORECAST($B19,INDIRECT("Sheet3!AM"&amp;MATCH($D$4,PartName,0)+2):INDIRECT("Sheet3!AQ"&amp;MATCH($D$4,PartName,0)+2),Sheet3!$AM$2:$AQ$2)+((Calculator!$B$10*Sheet2!H19+Calculator!$B$9)-25)*INDIRECT("Sheet3!AR"&amp;MATCH($D$4,PartName,0)+2))*$B19*Calculator!$B$6*0.000000001*Calculator!$B$4*1000</f>
        <v>0.11818884313357005</v>
      </c>
      <c r="J19">
        <f ca="1">Calculator!$B$5/100*$B19*$B19*(Calculator!$B$17*(((Calculator!$B$21-1)/125)*(Calculator!$B$10*Sheet2!I19+Calculator!$B$9)+(1-(Calculator!$B$21-1)/5)))/1000+(FORECAST($B19,INDIRECT("Sheet3!AM"&amp;MATCH($D$4,PartName,0)+2):INDIRECT("Sheet3!AQ"&amp;MATCH($D$4,PartName,0)+2),Sheet3!$AM$2:$AQ$2)+((Calculator!$B$10*Sheet2!I19+Calculator!$B$9)-25)*INDIRECT("Sheet3!AR"&amp;MATCH($D$4,PartName,0)+2))*$B19*Calculator!$B$6*0.000000001*Calculator!$B$4*1000</f>
        <v>0.11818884872417472</v>
      </c>
      <c r="K19">
        <f ca="1">Calculator!$B$5/100*$B19*$B19*(Calculator!$B$17*(((Calculator!$B$21-1)/125)*(Calculator!$B$10*Sheet2!J19+Calculator!$B$9)+(1-(Calculator!$B$21-1)/5)))/1000+(FORECAST($B19,INDIRECT("Sheet3!AM"&amp;MATCH($D$4,PartName,0)+2):INDIRECT("Sheet3!AQ"&amp;MATCH($D$4,PartName,0)+2),Sheet3!$AM$2:$AQ$2)+((Calculator!$B$10*Sheet2!J19+Calculator!$B$9)-25)*INDIRECT("Sheet3!AR"&amp;MATCH($D$4,PartName,0)+2))*$B19*Calculator!$B$6*0.000000001*Calculator!$B$4*1000</f>
        <v>0.11818884892305355</v>
      </c>
      <c r="L19">
        <f ca="1">Calculator!$B$5/100*$B19*$B19*(Calculator!$B$17*(((Calculator!$B$21-1)/125)*(Calculator!$B$10*Sheet2!K19+Calculator!$B$9)+(1-(Calculator!$B$21-1)/5)))/1000+(FORECAST($B19,INDIRECT("Sheet3!AM"&amp;MATCH($D$4,PartName,0)+2):INDIRECT("Sheet3!AQ"&amp;MATCH($D$4,PartName,0)+2),Sheet3!$AM$2:$AQ$2)+((Calculator!$B$10*Sheet2!K19+Calculator!$B$9)-25)*INDIRECT("Sheet3!AR"&amp;MATCH($D$4,PartName,0)+2))*$B19*Calculator!$B$6*0.000000001*Calculator!$B$4*1000</f>
        <v>0.11818884893012843</v>
      </c>
      <c r="M19">
        <f ca="1">Calculator!$B$5/100*$B19*$B19*(Calculator!$B$17*(((Calculator!$B$21-1)/125)*(Calculator!$B$10*Sheet2!L19+Calculator!$B$9)+(1-(Calculator!$B$21-1)/5)))/1000+(FORECAST($B19,INDIRECT("Sheet3!AM"&amp;MATCH($D$4,PartName,0)+2):INDIRECT("Sheet3!AQ"&amp;MATCH($D$4,PartName,0)+2),Sheet3!$AM$2:$AQ$2)+((Calculator!$B$10*Sheet2!L19+Calculator!$B$9)-25)*INDIRECT("Sheet3!AR"&amp;MATCH($D$4,PartName,0)+2))*$B19*Calculator!$B$6*0.000000001*Calculator!$B$4*1000</f>
        <v>0.11818884893038012</v>
      </c>
      <c r="N19">
        <f ca="1">Calculator!$B$5/100*$B19*$B19*(Calculator!$B$17*(((Calculator!$B$21-1)/125)*(Calculator!$B$10*Sheet2!M19+Calculator!$B$9)+(1-(Calculator!$B$21-1)/5)))/1000+0.5*Calculator!$B$7/Calculator!$B$8*Calculator!$B$18*0.000000001*Calculator!$B$4*1000+(Calculator!$B$19-Calculator!$B$20)*0.000000001*Calculator!$B$16*Calculator!$B$4*1000+(FORECAST($B19,INDIRECT("Sheet3!AM"&amp;MATCH($D$4,PartName,0)+2):INDIRECT("Sheet3!AQ"&amp;MATCH($D$4,PartName,0)+2),Sheet3!$AM$2:$AQ$2)+((Calculator!$B$10*Sheet2!M19+Calculator!$B$9)-25)*INDIRECT("Sheet3!AR"&amp;MATCH($D$4,PartName,0)+2))*$B19*Calculator!$B$6*0.000000001*Calculator!$B$4*1000</f>
        <v>0.23645318169402543</v>
      </c>
      <c r="P19">
        <f ca="1">Calculator!$B$5/100*$B19*$B19*$Q$6/1000+0.5*Calculator!$B$7/Calculator!$B$8*Calculator!$C$18*0.000000001*Calculator!$B$4*1000+(Calculator!$C$19-Calculator!$C$20)*0.000000001*Calculator!$B$16*Calculator!$B$4*1000+(FORECAST(B19, INDIRECT("Sheet3!AM" &amp;MATCH($Q$4, PartName, 0)+2):INDIRECT("Sheet3!AQ" &amp;MATCH($Q$4, PartName, 0)+2), Sheet3!$AM$2:$AQ$2)+(Calculator!$B$9-25)*INDIRECT("Sheet3!AR"&amp;MATCH($Q$4,PartName,0)+2))*B19*Calculator!$B$6*0.000000001*Calculator!$B$4*1000</f>
        <v>0.23037067797176666</v>
      </c>
      <c r="Q19">
        <f ca="1">Calculator!$B$5/100*$B19*$B19*$Q$6/1000+FORECAST(B19, INDIRECT("Sheet3!AM" &amp;MATCH($Q$4, PartName, 0)+2):INDIRECT("Sheet3!AQ" &amp;MATCH($Q$4, PartName, 0)+2), Sheet3!$AM$2:$AQ$2)*$B19*Calculator!$B$6*0.000000001*Calculator!$B$4*1000</f>
        <v>0.15147121768813032</v>
      </c>
      <c r="R19">
        <f ca="1">Calculator!$B$5/100*$B19*$B19*(Calculator!$C$17*(((Calculator!$C$21-1)/125)*(Calculator!$B$10*Sheet2!Q19+Calculator!$B$9)+(1-(Calculator!$C$21-1)/5)))/1000+(FORECAST($B19,INDIRECT("Sheet3!AM"&amp;MATCH($Q$4,PartName,0)+2):INDIRECT("Sheet3!AQ"&amp;MATCH($Q$4,PartName,0)+2),Sheet3!$AM$2:$AQ$2)+((Calculator!$B$10*Sheet2!Q19+Calculator!$B$9)-25)*INDIRECT("Sheet3!AR"&amp;MATCH($Q$4,PartName,0)+2))*$B19*Calculator!$B$6*0.000000001*Calculator!$B$4*1000</f>
        <v>0.15792939489608487</v>
      </c>
      <c r="S19">
        <f ca="1">Calculator!$B$5/100*$B19*$B19*(Calculator!$C$17*(((Calculator!$C$21-1)/125)*(Calculator!$B$10*Sheet2!R19+Calculator!$B$9)+(1-(Calculator!$C$21-1)/5)))/1000+(FORECAST($B19,INDIRECT("Sheet3!AM"&amp;MATCH($Q$4,PartName,0)+2):INDIRECT("Sheet3!AQ"&amp;MATCH($Q$4,PartName,0)+2),Sheet3!$AM$2:$AQ$2)+((Calculator!$B$10*Sheet2!R19+Calculator!$B$9)-25)*INDIRECT("Sheet3!AR"&amp;MATCH($Q$4,PartName,0)+2))*$B19*Calculator!$B$6*0.000000001*Calculator!$B$4*1000</f>
        <v>0.15825079512628684</v>
      </c>
      <c r="T19">
        <f ca="1">Calculator!$B$5/100*$B19*$B19*(Calculator!$C$17*(((Calculator!$C$21-1)/125)*(Calculator!$B$10*Sheet2!S19+Calculator!$B$9)+(1-(Calculator!$C$21-1)/5)))/1000+(FORECAST($B19,INDIRECT("Sheet3!AM"&amp;MATCH($Q$4,PartName,0)+2):INDIRECT("Sheet3!AQ"&amp;MATCH($Q$4,PartName,0)+2),Sheet3!$AM$2:$AQ$2)+((Calculator!$B$10*Sheet2!S19+Calculator!$B$9)-25)*INDIRECT("Sheet3!AR"&amp;MATCH($Q$4,PartName,0)+2))*$B19*Calculator!$B$6*0.000000001*Calculator!$B$4*1000</f>
        <v>0.15826679005870317</v>
      </c>
      <c r="U19">
        <f ca="1">Calculator!$B$5/100*$B19*$B19*(Calculator!$C$17*(((Calculator!$C$21-1)/125)*(Calculator!$B$10*Sheet2!T19+Calculator!$B$9)+(1-(Calculator!$C$21-1)/5)))/1000+(FORECAST($B19,INDIRECT("Sheet3!AM"&amp;MATCH($Q$4,PartName,0)+2):INDIRECT("Sheet3!AQ"&amp;MATCH($Q$4,PartName,0)+2),Sheet3!$AM$2:$AQ$2)+((Calculator!$B$10*Sheet2!T19+Calculator!$B$9)-25)*INDIRECT("Sheet3!AR"&amp;MATCH($Q$4,PartName,0)+2))*$B19*Calculator!$B$6*0.000000001*Calculator!$B$4*1000</f>
        <v>0.15826758606890778</v>
      </c>
      <c r="V19">
        <f ca="1">Calculator!$B$5/100*$B19*$B19*(Calculator!$C$17*(((Calculator!$C$21-1)/125)*(Calculator!$B$10*Sheet2!U19+Calculator!$B$9)+(1-(Calculator!$C$21-1)/5)))/1000+(FORECAST($B19,INDIRECT("Sheet3!AM"&amp;MATCH($Q$4,PartName,0)+2):INDIRECT("Sheet3!AQ"&amp;MATCH($Q$4,PartName,0)+2),Sheet3!$AM$2:$AQ$2)+((Calculator!$B$10*Sheet2!U19+Calculator!$B$9)-25)*INDIRECT("Sheet3!AR"&amp;MATCH($Q$4,PartName,0)+2))*$B19*Calculator!$B$6*0.000000001*Calculator!$B$4*1000</f>
        <v>0.15826762568347</v>
      </c>
      <c r="W19">
        <f ca="1">Calculator!$B$5/100*$B19*$B19*(Calculator!$C$17*(((Calculator!$C$21-1)/125)*(Calculator!$B$10*Sheet2!V19+Calculator!$B$9)+(1-(Calculator!$C$21-1)/5)))/1000+(FORECAST($B19,INDIRECT("Sheet3!AM"&amp;MATCH($Q$4,PartName,0)+2):INDIRECT("Sheet3!AQ"&amp;MATCH($Q$4,PartName,0)+2),Sheet3!$AM$2:$AQ$2)+((Calculator!$B$10*Sheet2!V19+Calculator!$B$9)-25)*INDIRECT("Sheet3!AR"&amp;MATCH($Q$4,PartName,0)+2))*$B19*Calculator!$B$6*0.000000001*Calculator!$B$4*1000</f>
        <v>0.15826762765494418</v>
      </c>
      <c r="X19">
        <f ca="1">Calculator!$B$5/100*$B19*$B19*(Calculator!$C$17*(((Calculator!$C$21-1)/125)*(Calculator!$B$10*Sheet2!W19+Calculator!$B$9)+(1-(Calculator!$C$21-1)/5)))/1000+(FORECAST($B19,INDIRECT("Sheet3!AM"&amp;MATCH($Q$4,PartName,0)+2):INDIRECT("Sheet3!AQ"&amp;MATCH($Q$4,PartName,0)+2),Sheet3!$AM$2:$AQ$2)+((Calculator!$B$10*Sheet2!W19+Calculator!$B$9)-25)*INDIRECT("Sheet3!AR"&amp;MATCH($Q$4,PartName,0)+2))*$B19*Calculator!$B$6*0.000000001*Calculator!$B$4*1000</f>
        <v>0.15826762775305736</v>
      </c>
      <c r="Y19">
        <f ca="1">Calculator!$B$5/100*$B19*$B19*(Calculator!$C$17*(((Calculator!$C$21-1)/125)*(Calculator!$B$10*Sheet2!X19+Calculator!$B$9)+(1-(Calculator!$C$21-1)/5)))/1000+(FORECAST($B19,INDIRECT("Sheet3!AM"&amp;MATCH($Q$4,PartName,0)+2):INDIRECT("Sheet3!AQ"&amp;MATCH($Q$4,PartName,0)+2),Sheet3!$AM$2:$AQ$2)+((Calculator!$B$10*Sheet2!X19+Calculator!$B$9)-25)*INDIRECT("Sheet3!AR"&amp;MATCH($Q$4,PartName,0)+2))*$B19*Calculator!$B$6*0.000000001*Calculator!$B$4*1000</f>
        <v>0.15826762775794009</v>
      </c>
      <c r="Z19">
        <f ca="1">Calculator!$B$5/100*$B19*$B19*(Calculator!$C$17*(((Calculator!$C$21-1)/125)*(Calculator!$B$10*Sheet2!Y19+Calculator!$B$9)+(1-(Calculator!$C$21-1)/5)))/1000+(FORECAST($B19,INDIRECT("Sheet3!AM"&amp;MATCH($Q$4,PartName,0)+2):INDIRECT("Sheet3!AQ"&amp;MATCH($Q$4,PartName,0)+2),Sheet3!$AM$2:$AQ$2)+((Calculator!$B$10*Sheet2!Y19+Calculator!$B$9)-25)*INDIRECT("Sheet3!AR"&amp;MATCH($Q$4,PartName,0)+2))*$B19*Calculator!$B$6*0.000000001*Calculator!$B$4*1000</f>
        <v>0.15826762775818307</v>
      </c>
      <c r="AA19">
        <f ca="1">Calculator!$B$5/100*$B19*$B19*(Calculator!$C$17*(((Calculator!$C$21-1)/125)*(Calculator!$B$10*Sheet2!Z19+Calculator!$B$9)+(1-(Calculator!$C$21-1)/5)))/1000+0.5*Calculator!$B$7/Calculator!$B$8*Calculator!$C$18*0.000000001*Calculator!$B$4*1000+(Calculator!$C$19-Calculator!$C$20)*0.000000001*Calculator!$B$16*Calculator!$B$4*1000+(FORECAST($B19,INDIRECT("Sheet3!AM"&amp;MATCH($Q$4,PartName,0)+2):INDIRECT("Sheet3!AQ"&amp;MATCH($Q$4,PartName,0)+2),Sheet3!$AM$2:$AQ$2)+((Calculator!$B$10*Sheet2!Z19+Calculator!$B$9)-25)*INDIRECT("Sheet3!AR"&amp;MATCH($Q$4,PartName,0)+2))*$B19*Calculator!$B$6*0.000000001*Calculator!$B$4*1000</f>
        <v>0.23824708804183151</v>
      </c>
      <c r="AC19">
        <f>Calculator!$B$5/100*$B19*$B19*$AD$6/1000+0.5*Calculator!$B$7/Calculator!$B$8*Calculator!$D$18*0.000000001*Calculator!$B$4*1000+(Calculator!$D$19-Calculator!$D$20)*0.000000001*Calculator!$D$16*Calculator!$B$4*1000+(Calculator!$D$22+(Calculator!$B$9-25)*Calculator!$D$23/1000)*B19*Calculator!$B$6*0.000000001*Calculator!$B$4*1000</f>
        <v>0</v>
      </c>
      <c r="AD19">
        <f>Calculator!$B$5/100*$B19*$B19*$AD$6/1000+Calculator!$D$22*$B19*Calculator!$B$6*0.000000001*Calculator!$B$4*1000</f>
        <v>0</v>
      </c>
      <c r="AE19">
        <f>Calculator!$B$5/100*$B19*$B19*(Calculator!$D$17*(((Calculator!$D$21-1)/125)*(Calculator!$B$10*Sheet2!AD19+Calculator!$B$9)+(1-(Calculator!$D$21-1)/5)))/1000+(Calculator!$D$22+((Calculator!$B$10*Sheet2!AD19+Calculator!$B$9)-25)*Calculator!$D$23/1000)*$B19*Calculator!$B$6*0.000000001*Calculator!$B$4*1000</f>
        <v>0</v>
      </c>
      <c r="AF19">
        <f>Calculator!$B$5/100*$B19*$B19*(Calculator!$D$17*(((Calculator!$D$21-1)/125)*(Calculator!$B$10*Sheet2!AE19+Calculator!$B$9)+(1-(Calculator!$D$21-1)/5)))/1000+(Calculator!$D$22+((Calculator!$B$10*Sheet2!AE19+Calculator!$B$9)-25)*Calculator!$D$23/1000)*$B19*Calculator!$B$6*0.000000001*Calculator!$B$4*1000</f>
        <v>0</v>
      </c>
      <c r="AG19">
        <f>Calculator!$B$5/100*$B19*$B19*(Calculator!$D$17*(((Calculator!$D$21-1)/125)*(Calculator!$B$10*Sheet2!AF19+Calculator!$B$9)+(1-(Calculator!$D$21-1)/5)))/1000+(Calculator!$D$22+((Calculator!$B$10*Sheet2!AF19+Calculator!$B$9)-25)*Calculator!$D$23/1000)*$B19*Calculator!$B$6*0.000000001*Calculator!$B$4*1000</f>
        <v>0</v>
      </c>
      <c r="AH19">
        <f>Calculator!$B$5/100*$B19*$B19*(Calculator!$D$17*(((Calculator!$D$21-1)/125)*(Calculator!$B$10*Sheet2!AG19+Calculator!$B$9)+(1-(Calculator!$D$21-1)/5)))/1000+(Calculator!$D$22+((Calculator!$B$10*Sheet2!AG19+Calculator!$B$9)-25)*Calculator!$D$23/1000)*$B19*Calculator!$B$6*0.000000001*Calculator!$B$4*1000</f>
        <v>0</v>
      </c>
      <c r="AI19">
        <f>Calculator!$B$5/100*$B19*$B19*(Calculator!$D$17*(((Calculator!$D$21-1)/125)*(Calculator!$B$10*Sheet2!AH19+Calculator!$B$9)+(1-(Calculator!$D$21-1)/5)))/1000+(Calculator!$D$22+((Calculator!$B$10*Sheet2!AH19+Calculator!$B$9)-25)*Calculator!$D$23/1000)*$B19*Calculator!$B$6*0.000000001*Calculator!$B$4*1000</f>
        <v>0</v>
      </c>
      <c r="AJ19">
        <f>Calculator!$B$5/100*$B19*$B19*(Calculator!$D$17*(((Calculator!$D$21-1)/125)*(Calculator!$B$10*Sheet2!AI19+Calculator!$B$9)+(1-(Calculator!$D$21-1)/5)))/1000+(Calculator!$D$22+((Calculator!$B$10*Sheet2!AI19+Calculator!$B$9)-25)*Calculator!$D$23/1000)*$B19*Calculator!$B$6*0.000000001*Calculator!$B$4*1000</f>
        <v>0</v>
      </c>
      <c r="AK19">
        <f>Calculator!$B$5/100*$B19*$B19*(Calculator!$D$17*(((Calculator!$D$21-1)/125)*(Calculator!$B$10*Sheet2!AJ19+Calculator!$B$9)+(1-(Calculator!$D$21-1)/5)))/1000+(Calculator!$D$22+((Calculator!$B$10*Sheet2!AJ19+Calculator!$B$9)-25)*Calculator!$D$23/1000)*$B19*Calculator!$B$6*0.000000001*Calculator!$B$4*1000</f>
        <v>0</v>
      </c>
      <c r="AL19">
        <f>Calculator!$B$5/100*$B19*$B19*(Calculator!$D$17*(((Calculator!$D$21-1)/125)*(Calculator!$B$10*Sheet2!AK19+Calculator!$B$9)+(1-(Calculator!$D$21-1)/5)))/1000+(Calculator!$D$22+((Calculator!$B$10*Sheet2!AK19+Calculator!$B$9)-25)*Calculator!$D$23/1000)*$B19*Calculator!$B$6*0.000000001*Calculator!$B$4*1000</f>
        <v>0</v>
      </c>
      <c r="AM19">
        <f>Calculator!$B$5/100*$B19*$B19*(Calculator!$D$17*(((Calculator!$D$21-1)/125)*(Calculator!$B$10*Sheet2!AL19+Calculator!$B$9)+(1-(Calculator!$D$21-1)/5)))/1000+(Calculator!$D$22+((Calculator!$B$10*Sheet2!AL19+Calculator!$B$9)-25)*Calculator!$D$23/1000)*$B19*Calculator!$B$6*0.000000001*Calculator!$B$4*1000</f>
        <v>0</v>
      </c>
      <c r="AN19">
        <f>Calculator!$B$5/100*$B19*$B19*(Calculator!$D$17*(((Calculator!$D$21-1)/125)*(Calculator!$B$10*Sheet2!AM19+Calculator!$B$9)+(1-(Calculator!$D$21-1)/5)))/1000+0.5*Calculator!$B$7/Calculator!$B$8*Calculator!$D$18*0.000000001*Calculator!$B$4*1000+(Calculator!$D$19-Calculator!$D$20)*0.000000001*Calculator!$D$16*Calculator!$B$4*1000+(Calculator!$D$22+((Calculator!$B$10*Sheet2!AM19+Calculator!$B$9)-25)*Calculator!$D$23/1000)*$B19*Calculator!$B$6*0.000000001*Calculator!$B$4*1000</f>
        <v>0</v>
      </c>
      <c r="AQ19" t="str">
        <f>$AW$4&amp;"     "</f>
        <v xml:space="preserve">NTMFS5C423NL     </v>
      </c>
      <c r="AR19">
        <f>AR18</f>
        <v>15</v>
      </c>
      <c r="AW19">
        <f>Calculator!$B$5/100*AR18^2*$Q$6/1000</f>
        <v>0.21161249999999998</v>
      </c>
      <c r="AX19">
        <f>0.5*Calculator!$B$7/Calculator!$B$8*Calculator!C$18*0.000000001*Calculator!$B$4*1000</f>
        <v>4.8882823919999999E-2</v>
      </c>
      <c r="AY19">
        <f>(Calculator!C$19-Calculator!C$20)*0.000000001*Calculator!$B$16*Calculator!$B$4*1000</f>
        <v>3.1096636363636368E-2</v>
      </c>
      <c r="AZ19">
        <f ca="1">(FORECAST(AR19, INDIRECT("Sheet3!AM" &amp;MATCH($AW$4, PartName, 0)+2):INDIRECT("Sheet3!AQ" &amp;MATCH($AW$4, PartName, 0)+2), Sheet3!$AM$2:$AQ$2)+(Calculator!$B$9-25)*INDIRECT("Sheet3!AR"&amp;MATCH($AW$4,PartName,0)+2))*AR19*Calculator!$B$6*0.000000001*Calculator!$B$4*1000</f>
        <v>1.889690550814585E-2</v>
      </c>
    </row>
    <row r="20" spans="2:56">
      <c r="B20">
        <f>Calculator!$B$3/20+B19</f>
        <v>13</v>
      </c>
      <c r="C20">
        <f ca="1">Calculator!$B$5/100*$B20*$B20*$D$6/1000+0.5*Calculator!$B$7/Calculator!$B$8*Calculator!$B$18*0.000000001*Calculator!$B$4*1000+(Calculator!$B$19-Calculator!$B$20)*0.000000001*Calculator!$B$16*Calculator!$B$4*1000+(FORECAST(B20, INDIRECT("Sheet3!AM" &amp;MATCH($D$4, PartName, 0)+2):INDIRECT("Sheet3!AQ" &amp;MATCH($D$4, PartName, 0)+2), Sheet3!$AM$2:$AQ$2)+(Calculator!$B$9-25)*INDIRECT("Sheet3!AR"&amp;MATCH($D$4,PartName,0)+2))*B20*Calculator!$B$6*0.000000001*Calculator!$B$4*1000</f>
        <v>0.25076829654951688</v>
      </c>
      <c r="D20">
        <f ca="1">Calculator!$B$5/100*$B$8*$B$8*$D$6/1000+FORECAST(B20, INDIRECT("Sheet3!AM" &amp;MATCH($D$4, PartName, 0)+2):INDIRECT("Sheet3!AQ" &amp;MATCH($D$4, PartName, 0)+2), Sheet3!$AM$2:$AQ$2)*$B20*Calculator!$B$6*0.000000001*Calculator!$B$4*1000</f>
        <v>1.7804363785880531E-2</v>
      </c>
      <c r="E20">
        <f ca="1">Calculator!$B$5/100*$B20*$B20*(Calculator!$B$17*(((Calculator!$B$21-1)/125)*(Calculator!$B$10*Sheet2!D20+Calculator!$B$9)+(1-(Calculator!$B$21-1)/5)))/1000+(FORECAST($B20,INDIRECT("Sheet3!AM"&amp;MATCH($D$4,PartName,0)+2):INDIRECT("Sheet3!AQ"&amp;MATCH($D$4,PartName,0)+2),Sheet3!$AM$2:$AQ$2)+((Calculator!$B$10*Sheet2!D20+Calculator!$B$9)-25)*INDIRECT("Sheet3!AR"&amp;MATCH($D$4,PartName,0)+2))*$B20*Calculator!$B$6*0.000000001*Calculator!$B$4*1000</f>
        <v>0.13325284666239492</v>
      </c>
      <c r="F20">
        <f ca="1">Calculator!$B$5/100*$B20*$B20*(Calculator!$B$17*(((Calculator!$B$21-1)/125)*(Calculator!$B$10*Sheet2!E20+Calculator!$B$9)+(1-(Calculator!$B$21-1)/5)))/1000+(FORECAST($B20,INDIRECT("Sheet3!AM"&amp;MATCH($D$4,PartName,0)+2):INDIRECT("Sheet3!AQ"&amp;MATCH($D$4,PartName,0)+2),Sheet3!$AM$2:$AQ$2)+((Calculator!$B$10*Sheet2!E20+Calculator!$B$9)-25)*INDIRECT("Sheet3!AR"&amp;MATCH($D$4,PartName,0)+2))*$B20*Calculator!$B$6*0.000000001*Calculator!$B$4*1000</f>
        <v>0.13810881304151096</v>
      </c>
      <c r="G20">
        <f ca="1">Calculator!$B$5/100*$B20*$B20*(Calculator!$B$17*(((Calculator!$B$21-1)/125)*(Calculator!$B$10*Sheet2!F20+Calculator!$B$9)+(1-(Calculator!$B$21-1)/5)))/1000+(FORECAST($B20,INDIRECT("Sheet3!AM"&amp;MATCH($D$4,PartName,0)+2):INDIRECT("Sheet3!AQ"&amp;MATCH($D$4,PartName,0)+2),Sheet3!$AM$2:$AQ$2)+((Calculator!$B$10*Sheet2!F20+Calculator!$B$9)-25)*INDIRECT("Sheet3!AR"&amp;MATCH($D$4,PartName,0)+2))*$B20*Calculator!$B$6*0.000000001*Calculator!$B$4*1000</f>
        <v>0.13831306353391745</v>
      </c>
      <c r="H20">
        <f ca="1">Calculator!$B$5/100*$B20*$B20*(Calculator!$B$17*(((Calculator!$B$21-1)/125)*(Calculator!$B$10*Sheet2!G20+Calculator!$B$9)+(1-(Calculator!$B$21-1)/5)))/1000+(FORECAST($B20,INDIRECT("Sheet3!AM"&amp;MATCH($D$4,PartName,0)+2):INDIRECT("Sheet3!AQ"&amp;MATCH($D$4,PartName,0)+2),Sheet3!$AM$2:$AQ$2)+((Calculator!$B$10*Sheet2!G20+Calculator!$B$9)-25)*INDIRECT("Sheet3!AR"&amp;MATCH($D$4,PartName,0)+2))*$B20*Calculator!$B$6*0.000000001*Calculator!$B$4*1000</f>
        <v>0.1383216546691089</v>
      </c>
      <c r="I20">
        <f ca="1">Calculator!$B$5/100*$B20*$B20*(Calculator!$B$17*(((Calculator!$B$21-1)/125)*(Calculator!$B$10*Sheet2!H20+Calculator!$B$9)+(1-(Calculator!$B$21-1)/5)))/1000+(FORECAST($B20,INDIRECT("Sheet3!AM"&amp;MATCH($D$4,PartName,0)+2):INDIRECT("Sheet3!AQ"&amp;MATCH($D$4,PartName,0)+2),Sheet3!$AM$2:$AQ$2)+((Calculator!$B$10*Sheet2!H20+Calculator!$B$9)-25)*INDIRECT("Sheet3!AR"&amp;MATCH($D$4,PartName,0)+2))*$B20*Calculator!$B$6*0.000000001*Calculator!$B$4*1000</f>
        <v>0.13832201602737546</v>
      </c>
      <c r="J20">
        <f ca="1">Calculator!$B$5/100*$B20*$B20*(Calculator!$B$17*(((Calculator!$B$21-1)/125)*(Calculator!$B$10*Sheet2!I20+Calculator!$B$9)+(1-(Calculator!$B$21-1)/5)))/1000+(FORECAST($B20,INDIRECT("Sheet3!AM"&amp;MATCH($D$4,PartName,0)+2):INDIRECT("Sheet3!AQ"&amp;MATCH($D$4,PartName,0)+2),Sheet3!$AM$2:$AQ$2)+((Calculator!$B$10*Sheet2!I20+Calculator!$B$9)-25)*INDIRECT("Sheet3!AR"&amp;MATCH($D$4,PartName,0)+2))*$B20*Calculator!$B$6*0.000000001*Calculator!$B$4*1000</f>
        <v>0.13832203122674017</v>
      </c>
      <c r="K20">
        <f ca="1">Calculator!$B$5/100*$B20*$B20*(Calculator!$B$17*(((Calculator!$B$21-1)/125)*(Calculator!$B$10*Sheet2!J20+Calculator!$B$9)+(1-(Calculator!$B$21-1)/5)))/1000+(FORECAST($B20,INDIRECT("Sheet3!AM"&amp;MATCH($D$4,PartName,0)+2):INDIRECT("Sheet3!AQ"&amp;MATCH($D$4,PartName,0)+2),Sheet3!$AM$2:$AQ$2)+((Calculator!$B$10*Sheet2!J20+Calculator!$B$9)-25)*INDIRECT("Sheet3!AR"&amp;MATCH($D$4,PartName,0)+2))*$B20*Calculator!$B$6*0.000000001*Calculator!$B$4*1000</f>
        <v>0.13832203186605216</v>
      </c>
      <c r="L20">
        <f ca="1">Calculator!$B$5/100*$B20*$B20*(Calculator!$B$17*(((Calculator!$B$21-1)/125)*(Calculator!$B$10*Sheet2!K20+Calculator!$B$9)+(1-(Calculator!$B$21-1)/5)))/1000+(FORECAST($B20,INDIRECT("Sheet3!AM"&amp;MATCH($D$4,PartName,0)+2):INDIRECT("Sheet3!AQ"&amp;MATCH($D$4,PartName,0)+2),Sheet3!$AM$2:$AQ$2)+((Calculator!$B$10*Sheet2!K20+Calculator!$B$9)-25)*INDIRECT("Sheet3!AR"&amp;MATCH($D$4,PartName,0)+2))*$B20*Calculator!$B$6*0.000000001*Calculator!$B$4*1000</f>
        <v>0.13832203189294276</v>
      </c>
      <c r="M20">
        <f ca="1">Calculator!$B$5/100*$B20*$B20*(Calculator!$B$17*(((Calculator!$B$21-1)/125)*(Calculator!$B$10*Sheet2!L20+Calculator!$B$9)+(1-(Calculator!$B$21-1)/5)))/1000+(FORECAST($B20,INDIRECT("Sheet3!AM"&amp;MATCH($D$4,PartName,0)+2):INDIRECT("Sheet3!AQ"&amp;MATCH($D$4,PartName,0)+2),Sheet3!$AM$2:$AQ$2)+((Calculator!$B$10*Sheet2!L20+Calculator!$B$9)-25)*INDIRECT("Sheet3!AR"&amp;MATCH($D$4,PartName,0)+2))*$B20*Calculator!$B$6*0.000000001*Calculator!$B$4*1000</f>
        <v>0.13832203189407383</v>
      </c>
      <c r="N20">
        <f ca="1">Calculator!$B$5/100*$B20*$B20*(Calculator!$B$17*(((Calculator!$B$21-1)/125)*(Calculator!$B$10*Sheet2!M20+Calculator!$B$9)+(1-(Calculator!$B$21-1)/5)))/1000+0.5*Calculator!$B$7/Calculator!$B$8*Calculator!$B$18*0.000000001*Calculator!$B$4*1000+(Calculator!$B$19-Calculator!$B$20)*0.000000001*Calculator!$B$16*Calculator!$B$4*1000+(FORECAST($B20,INDIRECT("Sheet3!AM"&amp;MATCH($D$4,PartName,0)+2):INDIRECT("Sheet3!AQ"&amp;MATCH($D$4,PartName,0)+2),Sheet3!$AM$2:$AQ$2)+((Calculator!$B$10*Sheet2!M20+Calculator!$B$9)-25)*INDIRECT("Sheet3!AR"&amp;MATCH($D$4,PartName,0)+2))*$B20*Calculator!$B$6*0.000000001*Calculator!$B$4*1000</f>
        <v>0.25658636465775775</v>
      </c>
      <c r="P20">
        <f ca="1">Calculator!$B$5/100*$B20*$B20*$Q$6/1000+0.5*Calculator!$B$7/Calculator!$B$8*Calculator!$C$18*0.000000001*Calculator!$B$4*1000+(Calculator!$C$19-Calculator!$C$20)*0.000000001*Calculator!$B$16*Calculator!$B$4*1000+(FORECAST(B20, INDIRECT("Sheet3!AM" &amp;MATCH($Q$4, PartName, 0)+2):INDIRECT("Sheet3!AQ" &amp;MATCH($Q$4, PartName, 0)+2), Sheet3!$AM$2:$AQ$2)+(Calculator!$B$9-25)*INDIRECT("Sheet3!AR"&amp;MATCH($Q$4,PartName,0)+2))*B20*Calculator!$B$6*0.000000001*Calculator!$B$4*1000</f>
        <v>0.25518694576075035</v>
      </c>
      <c r="Q20">
        <f ca="1">Calculator!$B$5/100*$B20*$B20*$Q$6/1000+FORECAST(B20, INDIRECT("Sheet3!AM" &amp;MATCH($Q$4, PartName, 0)+2):INDIRECT("Sheet3!AQ" &amp;MATCH($Q$4, PartName, 0)+2), Sheet3!$AM$2:$AQ$2)*$B20*Calculator!$B$6*0.000000001*Calculator!$B$4*1000</f>
        <v>0.17637748547711404</v>
      </c>
      <c r="R20">
        <f ca="1">Calculator!$B$5/100*$B20*$B20*(Calculator!$C$17*(((Calculator!$C$21-1)/125)*(Calculator!$B$10*Sheet2!Q20+Calculator!$B$9)+(1-(Calculator!$C$21-1)/5)))/1000+(FORECAST($B20,INDIRECT("Sheet3!AM"&amp;MATCH($Q$4,PartName,0)+2):INDIRECT("Sheet3!AQ"&amp;MATCH($Q$4,PartName,0)+2),Sheet3!$AM$2:$AQ$2)+((Calculator!$B$10*Sheet2!Q20+Calculator!$B$9)-25)*INDIRECT("Sheet3!AR"&amp;MATCH($Q$4,PartName,0)+2))*$B20*Calculator!$B$6*0.000000001*Calculator!$B$4*1000</f>
        <v>0.18556408922035345</v>
      </c>
      <c r="S20">
        <f ca="1">Calculator!$B$5/100*$B20*$B20*(Calculator!$C$17*(((Calculator!$C$21-1)/125)*(Calculator!$B$10*Sheet2!R20+Calculator!$B$9)+(1-(Calculator!$C$21-1)/5)))/1000+(FORECAST($B20,INDIRECT("Sheet3!AM"&amp;MATCH($Q$4,PartName,0)+2):INDIRECT("Sheet3!AQ"&amp;MATCH($Q$4,PartName,0)+2),Sheet3!$AM$2:$AQ$2)+((Calculator!$B$10*Sheet2!R20+Calculator!$B$9)-25)*INDIRECT("Sheet3!AR"&amp;MATCH($Q$4,PartName,0)+2))*$B20*Calculator!$B$6*0.000000001*Calculator!$B$4*1000</f>
        <v>0.18610351189359045</v>
      </c>
      <c r="T20">
        <f ca="1">Calculator!$B$5/100*$B20*$B20*(Calculator!$C$17*(((Calculator!$C$21-1)/125)*(Calculator!$B$10*Sheet2!S20+Calculator!$B$9)+(1-(Calculator!$C$21-1)/5)))/1000+(FORECAST($B20,INDIRECT("Sheet3!AM"&amp;MATCH($Q$4,PartName,0)+2):INDIRECT("Sheet3!AQ"&amp;MATCH($Q$4,PartName,0)+2),Sheet3!$AM$2:$AQ$2)+((Calculator!$B$10*Sheet2!S20+Calculator!$B$9)-25)*INDIRECT("Sheet3!AR"&amp;MATCH($Q$4,PartName,0)+2))*$B20*Calculator!$B$6*0.000000001*Calculator!$B$4*1000</f>
        <v>0.18613518592988665</v>
      </c>
      <c r="U20">
        <f ca="1">Calculator!$B$5/100*$B20*$B20*(Calculator!$C$17*(((Calculator!$C$21-1)/125)*(Calculator!$B$10*Sheet2!T20+Calculator!$B$9)+(1-(Calculator!$C$21-1)/5)))/1000+(FORECAST($B20,INDIRECT("Sheet3!AM"&amp;MATCH($Q$4,PartName,0)+2):INDIRECT("Sheet3!AQ"&amp;MATCH($Q$4,PartName,0)+2),Sheet3!$AM$2:$AQ$2)+((Calculator!$B$10*Sheet2!T20+Calculator!$B$9)-25)*INDIRECT("Sheet3!AR"&amp;MATCH($Q$4,PartName,0)+2))*$B20*Calculator!$B$6*0.000000001*Calculator!$B$4*1000</f>
        <v>0.18613704577861953</v>
      </c>
      <c r="V20">
        <f ca="1">Calculator!$B$5/100*$B20*$B20*(Calculator!$C$17*(((Calculator!$C$21-1)/125)*(Calculator!$B$10*Sheet2!U20+Calculator!$B$9)+(1-(Calculator!$C$21-1)/5)))/1000+(FORECAST($B20,INDIRECT("Sheet3!AM"&amp;MATCH($Q$4,PartName,0)+2):INDIRECT("Sheet3!AQ"&amp;MATCH($Q$4,PartName,0)+2),Sheet3!$AM$2:$AQ$2)+((Calculator!$B$10*Sheet2!U20+Calculator!$B$9)-25)*INDIRECT("Sheet3!AR"&amp;MATCH($Q$4,PartName,0)+2))*$B20*Calculator!$B$6*0.000000001*Calculator!$B$4*1000</f>
        <v>0.18613715498596131</v>
      </c>
      <c r="W20">
        <f ca="1">Calculator!$B$5/100*$B20*$B20*(Calculator!$C$17*(((Calculator!$C$21-1)/125)*(Calculator!$B$10*Sheet2!V20+Calculator!$B$9)+(1-(Calculator!$C$21-1)/5)))/1000+(FORECAST($B20,INDIRECT("Sheet3!AM"&amp;MATCH($Q$4,PartName,0)+2):INDIRECT("Sheet3!AQ"&amp;MATCH($Q$4,PartName,0)+2),Sheet3!$AM$2:$AQ$2)+((Calculator!$B$10*Sheet2!V20+Calculator!$B$9)-25)*INDIRECT("Sheet3!AR"&amp;MATCH($Q$4,PartName,0)+2))*$B20*Calculator!$B$6*0.000000001*Calculator!$B$4*1000</f>
        <v>0.18613716139844172</v>
      </c>
      <c r="X20">
        <f ca="1">Calculator!$B$5/100*$B20*$B20*(Calculator!$C$17*(((Calculator!$C$21-1)/125)*(Calculator!$B$10*Sheet2!W20+Calculator!$B$9)+(1-(Calculator!$C$21-1)/5)))/1000+(FORECAST($B20,INDIRECT("Sheet3!AM"&amp;MATCH($Q$4,PartName,0)+2):INDIRECT("Sheet3!AQ"&amp;MATCH($Q$4,PartName,0)+2),Sheet3!$AM$2:$AQ$2)+((Calculator!$B$10*Sheet2!W20+Calculator!$B$9)-25)*INDIRECT("Sheet3!AR"&amp;MATCH($Q$4,PartName,0)+2))*$B20*Calculator!$B$6*0.000000001*Calculator!$B$4*1000</f>
        <v>0.18613716177497228</v>
      </c>
      <c r="Y20">
        <f ca="1">Calculator!$B$5/100*$B20*$B20*(Calculator!$C$17*(((Calculator!$C$21-1)/125)*(Calculator!$B$10*Sheet2!X20+Calculator!$B$9)+(1-(Calculator!$C$21-1)/5)))/1000+(FORECAST($B20,INDIRECT("Sheet3!AM"&amp;MATCH($Q$4,PartName,0)+2):INDIRECT("Sheet3!AQ"&amp;MATCH($Q$4,PartName,0)+2),Sheet3!$AM$2:$AQ$2)+((Calculator!$B$10*Sheet2!X20+Calculator!$B$9)-25)*INDIRECT("Sheet3!AR"&amp;MATCH($Q$4,PartName,0)+2))*$B20*Calculator!$B$6*0.000000001*Calculator!$B$4*1000</f>
        <v>0.18613716179708162</v>
      </c>
      <c r="Z20">
        <f ca="1">Calculator!$B$5/100*$B20*$B20*(Calculator!$C$17*(((Calculator!$C$21-1)/125)*(Calculator!$B$10*Sheet2!Y20+Calculator!$B$9)+(1-(Calculator!$C$21-1)/5)))/1000+(FORECAST($B20,INDIRECT("Sheet3!AM"&amp;MATCH($Q$4,PartName,0)+2):INDIRECT("Sheet3!AQ"&amp;MATCH($Q$4,PartName,0)+2),Sheet3!$AM$2:$AQ$2)+((Calculator!$B$10*Sheet2!Y20+Calculator!$B$9)-25)*INDIRECT("Sheet3!AR"&amp;MATCH($Q$4,PartName,0)+2))*$B20*Calculator!$B$6*0.000000001*Calculator!$B$4*1000</f>
        <v>0.18613716179837977</v>
      </c>
      <c r="AA20">
        <f ca="1">Calculator!$B$5/100*$B20*$B20*(Calculator!$C$17*(((Calculator!$C$21-1)/125)*(Calculator!$B$10*Sheet2!Z20+Calculator!$B$9)+(1-(Calculator!$C$21-1)/5)))/1000+0.5*Calculator!$B$7/Calculator!$B$8*Calculator!$C$18*0.000000001*Calculator!$B$4*1000+(Calculator!$C$19-Calculator!$C$20)*0.000000001*Calculator!$B$16*Calculator!$B$4*1000+(FORECAST($B20,INDIRECT("Sheet3!AM"&amp;MATCH($Q$4,PartName,0)+2):INDIRECT("Sheet3!AQ"&amp;MATCH($Q$4,PartName,0)+2),Sheet3!$AM$2:$AQ$2)+((Calculator!$B$10*Sheet2!Z20+Calculator!$B$9)-25)*INDIRECT("Sheet3!AR"&amp;MATCH($Q$4,PartName,0)+2))*$B20*Calculator!$B$6*0.000000001*Calculator!$B$4*1000</f>
        <v>0.26611662208209236</v>
      </c>
      <c r="AC20">
        <f>Calculator!$B$5/100*$B20*$B20*$AD$6/1000+0.5*Calculator!$B$7/Calculator!$B$8*Calculator!$D$18*0.000000001*Calculator!$B$4*1000+(Calculator!$D$19-Calculator!$D$20)*0.000000001*Calculator!$D$16*Calculator!$B$4*1000+(Calculator!$D$22+(Calculator!$B$9-25)*Calculator!$D$23/1000)*B20*Calculator!$B$6*0.000000001*Calculator!$B$4*1000</f>
        <v>0</v>
      </c>
      <c r="AD20">
        <f>Calculator!$B$5/100*$B20*$B20*$AD$6/1000+Calculator!$D$22*$B20*Calculator!$B$6*0.000000001*Calculator!$B$4*1000</f>
        <v>0</v>
      </c>
      <c r="AE20">
        <f>Calculator!$B$5/100*$B20*$B20*(Calculator!$D$17*(((Calculator!$D$21-1)/125)*(Calculator!$B$10*Sheet2!AD20+Calculator!$B$9)+(1-(Calculator!$D$21-1)/5)))/1000+(Calculator!$D$22+((Calculator!$B$10*Sheet2!AD20+Calculator!$B$9)-25)*Calculator!$D$23/1000)*$B20*Calculator!$B$6*0.000000001*Calculator!$B$4*1000</f>
        <v>0</v>
      </c>
      <c r="AF20">
        <f>Calculator!$B$5/100*$B20*$B20*(Calculator!$D$17*(((Calculator!$D$21-1)/125)*(Calculator!$B$10*Sheet2!AE20+Calculator!$B$9)+(1-(Calculator!$D$21-1)/5)))/1000+(Calculator!$D$22+((Calculator!$B$10*Sheet2!AE20+Calculator!$B$9)-25)*Calculator!$D$23/1000)*$B20*Calculator!$B$6*0.000000001*Calculator!$B$4*1000</f>
        <v>0</v>
      </c>
      <c r="AG20">
        <f>Calculator!$B$5/100*$B20*$B20*(Calculator!$D$17*(((Calculator!$D$21-1)/125)*(Calculator!$B$10*Sheet2!AF20+Calculator!$B$9)+(1-(Calculator!$D$21-1)/5)))/1000+(Calculator!$D$22+((Calculator!$B$10*Sheet2!AF20+Calculator!$B$9)-25)*Calculator!$D$23/1000)*$B20*Calculator!$B$6*0.000000001*Calculator!$B$4*1000</f>
        <v>0</v>
      </c>
      <c r="AH20">
        <f>Calculator!$B$5/100*$B20*$B20*(Calculator!$D$17*(((Calculator!$D$21-1)/125)*(Calculator!$B$10*Sheet2!AG20+Calculator!$B$9)+(1-(Calculator!$D$21-1)/5)))/1000+(Calculator!$D$22+((Calculator!$B$10*Sheet2!AG20+Calculator!$B$9)-25)*Calculator!$D$23/1000)*$B20*Calculator!$B$6*0.000000001*Calculator!$B$4*1000</f>
        <v>0</v>
      </c>
      <c r="AI20">
        <f>Calculator!$B$5/100*$B20*$B20*(Calculator!$D$17*(((Calculator!$D$21-1)/125)*(Calculator!$B$10*Sheet2!AH20+Calculator!$B$9)+(1-(Calculator!$D$21-1)/5)))/1000+(Calculator!$D$22+((Calculator!$B$10*Sheet2!AH20+Calculator!$B$9)-25)*Calculator!$D$23/1000)*$B20*Calculator!$B$6*0.000000001*Calculator!$B$4*1000</f>
        <v>0</v>
      </c>
      <c r="AJ20">
        <f>Calculator!$B$5/100*$B20*$B20*(Calculator!$D$17*(((Calculator!$D$21-1)/125)*(Calculator!$B$10*Sheet2!AI20+Calculator!$B$9)+(1-(Calculator!$D$21-1)/5)))/1000+(Calculator!$D$22+((Calculator!$B$10*Sheet2!AI20+Calculator!$B$9)-25)*Calculator!$D$23/1000)*$B20*Calculator!$B$6*0.000000001*Calculator!$B$4*1000</f>
        <v>0</v>
      </c>
      <c r="AK20">
        <f>Calculator!$B$5/100*$B20*$B20*(Calculator!$D$17*(((Calculator!$D$21-1)/125)*(Calculator!$B$10*Sheet2!AJ20+Calculator!$B$9)+(1-(Calculator!$D$21-1)/5)))/1000+(Calculator!$D$22+((Calculator!$B$10*Sheet2!AJ20+Calculator!$B$9)-25)*Calculator!$D$23/1000)*$B20*Calculator!$B$6*0.000000001*Calculator!$B$4*1000</f>
        <v>0</v>
      </c>
      <c r="AL20">
        <f>Calculator!$B$5/100*$B20*$B20*(Calculator!$D$17*(((Calculator!$D$21-1)/125)*(Calculator!$B$10*Sheet2!AK20+Calculator!$B$9)+(1-(Calculator!$D$21-1)/5)))/1000+(Calculator!$D$22+((Calculator!$B$10*Sheet2!AK20+Calculator!$B$9)-25)*Calculator!$D$23/1000)*$B20*Calculator!$B$6*0.000000001*Calculator!$B$4*1000</f>
        <v>0</v>
      </c>
      <c r="AM20">
        <f>Calculator!$B$5/100*$B20*$B20*(Calculator!$D$17*(((Calculator!$D$21-1)/125)*(Calculator!$B$10*Sheet2!AL20+Calculator!$B$9)+(1-(Calculator!$D$21-1)/5)))/1000+(Calculator!$D$22+((Calculator!$B$10*Sheet2!AL20+Calculator!$B$9)-25)*Calculator!$D$23/1000)*$B20*Calculator!$B$6*0.000000001*Calculator!$B$4*1000</f>
        <v>0</v>
      </c>
      <c r="AN20">
        <f>Calculator!$B$5/100*$B20*$B20*(Calculator!$D$17*(((Calculator!$D$21-1)/125)*(Calculator!$B$10*Sheet2!AM20+Calculator!$B$9)+(1-(Calculator!$D$21-1)/5)))/1000+0.5*Calculator!$B$7/Calculator!$B$8*Calculator!$D$18*0.000000001*Calculator!$B$4*1000+(Calculator!$D$19-Calculator!$D$20)*0.000000001*Calculator!$D$16*Calculator!$B$4*1000+(Calculator!$D$22+((Calculator!$B$10*Sheet2!AM20+Calculator!$B$9)-25)*Calculator!$D$23/1000)*$B20*Calculator!$B$6*0.000000001*Calculator!$B$4*1000</f>
        <v>0</v>
      </c>
      <c r="AQ20" t="str">
        <f>$BA$4&amp;"     "</f>
        <v xml:space="preserve">0     </v>
      </c>
      <c r="AR20">
        <f>AR19</f>
        <v>15</v>
      </c>
      <c r="BA20">
        <f>Calculator!$B$5/100*AR18^2*$AD$6/1000</f>
        <v>0</v>
      </c>
      <c r="BB20">
        <f>0.5*Calculator!$B$7/Calculator!$B$8*Calculator!D$18*0.000000001*Calculator!$B$4*1000</f>
        <v>0</v>
      </c>
      <c r="BC20">
        <f>(Calculator!D$19-Calculator!D$20)*0.000000001*Calculator!$D$16*Calculator!$B$4*1000</f>
        <v>0</v>
      </c>
      <c r="BD20">
        <f>AR20*(Calculator!$D$22+(Calculator!$B$9-25)*Calculator!$D$23/1000)*Calculator!$B$6*0.000000001*Calculator!$B$4*1000</f>
        <v>0</v>
      </c>
    </row>
    <row r="21" spans="2:56">
      <c r="B21">
        <f>Calculator!$B$3/20+B20</f>
        <v>14</v>
      </c>
      <c r="C21">
        <f ca="1">Calculator!$B$5/100*$B21*$B21*$D$6/1000+0.5*Calculator!$B$7/Calculator!$B$8*Calculator!$B$18*0.000000001*Calculator!$B$4*1000+(Calculator!$B$19-Calculator!$B$20)*0.000000001*Calculator!$B$16*Calculator!$B$4*1000+(FORECAST(B21, INDIRECT("Sheet3!AM" &amp;MATCH($D$4, PartName, 0)+2):INDIRECT("Sheet3!AQ" &amp;MATCH($D$4, PartName, 0)+2), Sheet3!$AM$2:$AQ$2)+(Calculator!$B$9-25)*INDIRECT("Sheet3!AR"&amp;MATCH($D$4,PartName,0)+2))*B21*Calculator!$B$6*0.000000001*Calculator!$B$4*1000</f>
        <v>0.27067565381871783</v>
      </c>
      <c r="D21">
        <f ca="1">Calculator!$B$5/100*$B$8*$B$8*$D$6/1000+FORECAST(B21, INDIRECT("Sheet3!AM" &amp;MATCH($D$4, PartName, 0)+2):INDIRECT("Sheet3!AQ" &amp;MATCH($D$4, PartName, 0)+2), Sheet3!$AM$2:$AQ$2)*$B21*Calculator!$B$6*0.000000001*Calculator!$B$4*1000</f>
        <v>1.9179821055081456E-2</v>
      </c>
      <c r="E21">
        <f ca="1">Calculator!$B$5/100*$B21*$B21*(Calculator!$B$17*(((Calculator!$B$21-1)/125)*(Calculator!$B$10*Sheet2!D21+Calculator!$B$9)+(1-(Calculator!$B$21-1)/5)))/1000+(FORECAST($B21,INDIRECT("Sheet3!AM"&amp;MATCH($D$4,PartName,0)+2):INDIRECT("Sheet3!AQ"&amp;MATCH($D$4,PartName,0)+2),Sheet3!$AM$2:$AQ$2)+((Calculator!$B$10*Sheet2!D21+Calculator!$B$9)-25)*INDIRECT("Sheet3!AR"&amp;MATCH($D$4,PartName,0)+2))*$B21*Calculator!$B$6*0.000000001*Calculator!$B$4*1000</f>
        <v>0.15335289376154615</v>
      </c>
      <c r="F21">
        <f ca="1">Calculator!$B$5/100*$B21*$B21*(Calculator!$B$17*(((Calculator!$B$21-1)/125)*(Calculator!$B$10*Sheet2!E21+Calculator!$B$9)+(1-(Calculator!$B$21-1)/5)))/1000+(FORECAST($B21,INDIRECT("Sheet3!AM"&amp;MATCH($D$4,PartName,0)+2):INDIRECT("Sheet3!AQ"&amp;MATCH($D$4,PartName,0)+2),Sheet3!$AM$2:$AQ$2)+((Calculator!$B$10*Sheet2!E21+Calculator!$B$9)-25)*INDIRECT("Sheet3!AR"&amp;MATCH($D$4,PartName,0)+2))*$B21*Calculator!$B$6*0.000000001*Calculator!$B$4*1000</f>
        <v>0.15993969677916028</v>
      </c>
      <c r="G21">
        <f ca="1">Calculator!$B$5/100*$B21*$B21*(Calculator!$B$17*(((Calculator!$B$21-1)/125)*(Calculator!$B$10*Sheet2!F21+Calculator!$B$9)+(1-(Calculator!$B$21-1)/5)))/1000+(FORECAST($B21,INDIRECT("Sheet3!AM"&amp;MATCH($D$4,PartName,0)+2):INDIRECT("Sheet3!AQ"&amp;MATCH($D$4,PartName,0)+2),Sheet3!$AM$2:$AQ$2)+((Calculator!$B$10*Sheet2!F21+Calculator!$B$9)-25)*INDIRECT("Sheet3!AR"&amp;MATCH($D$4,PartName,0)+2))*$B21*Calculator!$B$6*0.000000001*Calculator!$B$4*1000</f>
        <v>0.1602630550590125</v>
      </c>
      <c r="H21">
        <f ca="1">Calculator!$B$5/100*$B21*$B21*(Calculator!$B$17*(((Calculator!$B$21-1)/125)*(Calculator!$B$10*Sheet2!G21+Calculator!$B$9)+(1-(Calculator!$B$21-1)/5)))/1000+(FORECAST($B21,INDIRECT("Sheet3!AM"&amp;MATCH($D$4,PartName,0)+2):INDIRECT("Sheet3!AQ"&amp;MATCH($D$4,PartName,0)+2),Sheet3!$AM$2:$AQ$2)+((Calculator!$B$10*Sheet2!G21+Calculator!$B$9)-25)*INDIRECT("Sheet3!AR"&amp;MATCH($D$4,PartName,0)+2))*$B21*Calculator!$B$6*0.000000001*Calculator!$B$4*1000</f>
        <v>0.1602789293119497</v>
      </c>
      <c r="I21">
        <f ca="1">Calculator!$B$5/100*$B21*$B21*(Calculator!$B$17*(((Calculator!$B$21-1)/125)*(Calculator!$B$10*Sheet2!H21+Calculator!$B$9)+(1-(Calculator!$B$21-1)/5)))/1000+(FORECAST($B21,INDIRECT("Sheet3!AM"&amp;MATCH($D$4,PartName,0)+2):INDIRECT("Sheet3!AQ"&amp;MATCH($D$4,PartName,0)+2),Sheet3!$AM$2:$AQ$2)+((Calculator!$B$10*Sheet2!H21+Calculator!$B$9)-25)*INDIRECT("Sheet3!AR"&amp;MATCH($D$4,PartName,0)+2))*$B21*Calculator!$B$6*0.000000001*Calculator!$B$4*1000</f>
        <v>0.16027970860823504</v>
      </c>
      <c r="J21">
        <f ca="1">Calculator!$B$5/100*$B21*$B21*(Calculator!$B$17*(((Calculator!$B$21-1)/125)*(Calculator!$B$10*Sheet2!I21+Calculator!$B$9)+(1-(Calculator!$B$21-1)/5)))/1000+(FORECAST($B21,INDIRECT("Sheet3!AM"&amp;MATCH($D$4,PartName,0)+2):INDIRECT("Sheet3!AQ"&amp;MATCH($D$4,PartName,0)+2),Sheet3!$AM$2:$AQ$2)+((Calculator!$B$10*Sheet2!I21+Calculator!$B$9)-25)*INDIRECT("Sheet3!AR"&amp;MATCH($D$4,PartName,0)+2))*$B21*Calculator!$B$6*0.000000001*Calculator!$B$4*1000</f>
        <v>0.16027974686532354</v>
      </c>
      <c r="K21">
        <f ca="1">Calculator!$B$5/100*$B21*$B21*(Calculator!$B$17*(((Calculator!$B$21-1)/125)*(Calculator!$B$10*Sheet2!J21+Calculator!$B$9)+(1-(Calculator!$B$21-1)/5)))/1000+(FORECAST($B21,INDIRECT("Sheet3!AM"&amp;MATCH($D$4,PartName,0)+2):INDIRECT("Sheet3!AQ"&amp;MATCH($D$4,PartName,0)+2),Sheet3!$AM$2:$AQ$2)+((Calculator!$B$10*Sheet2!J21+Calculator!$B$9)-25)*INDIRECT("Sheet3!AR"&amp;MATCH($D$4,PartName,0)+2))*$B21*Calculator!$B$6*0.000000001*Calculator!$B$4*1000</f>
        <v>0.16027974874343442</v>
      </c>
      <c r="L21">
        <f ca="1">Calculator!$B$5/100*$B21*$B21*(Calculator!$B$17*(((Calculator!$B$21-1)/125)*(Calculator!$B$10*Sheet2!K21+Calculator!$B$9)+(1-(Calculator!$B$21-1)/5)))/1000+(FORECAST($B21,INDIRECT("Sheet3!AM"&amp;MATCH($D$4,PartName,0)+2):INDIRECT("Sheet3!AQ"&amp;MATCH($D$4,PartName,0)+2),Sheet3!$AM$2:$AQ$2)+((Calculator!$B$10*Sheet2!K21+Calculator!$B$9)-25)*INDIRECT("Sheet3!AR"&amp;MATCH($D$4,PartName,0)+2))*$B21*Calculator!$B$6*0.000000001*Calculator!$B$4*1000</f>
        <v>0.16027974883563434</v>
      </c>
      <c r="M21">
        <f ca="1">Calculator!$B$5/100*$B21*$B21*(Calculator!$B$17*(((Calculator!$B$21-1)/125)*(Calculator!$B$10*Sheet2!L21+Calculator!$B$9)+(1-(Calculator!$B$21-1)/5)))/1000+(FORECAST($B21,INDIRECT("Sheet3!AM"&amp;MATCH($D$4,PartName,0)+2):INDIRECT("Sheet3!AQ"&amp;MATCH($D$4,PartName,0)+2),Sheet3!$AM$2:$AQ$2)+((Calculator!$B$10*Sheet2!L21+Calculator!$B$9)-25)*INDIRECT("Sheet3!AR"&amp;MATCH($D$4,PartName,0)+2))*$B21*Calculator!$B$6*0.000000001*Calculator!$B$4*1000</f>
        <v>0.16027974884016061</v>
      </c>
      <c r="N21">
        <f ca="1">Calculator!$B$5/100*$B21*$B21*(Calculator!$B$17*(((Calculator!$B$21-1)/125)*(Calculator!$B$10*Sheet2!M21+Calculator!$B$9)+(1-(Calculator!$B$21-1)/5)))/1000+0.5*Calculator!$B$7/Calculator!$B$8*Calculator!$B$18*0.000000001*Calculator!$B$4*1000+(Calculator!$B$19-Calculator!$B$20)*0.000000001*Calculator!$B$16*Calculator!$B$4*1000+(FORECAST($B21,INDIRECT("Sheet3!AM"&amp;MATCH($D$4,PartName,0)+2):INDIRECT("Sheet3!AQ"&amp;MATCH($D$4,PartName,0)+2),Sheet3!$AM$2:$AQ$2)+((Calculator!$B$10*Sheet2!M21+Calculator!$B$9)-25)*INDIRECT("Sheet3!AR"&amp;MATCH($D$4,PartName,0)+2))*$B21*Calculator!$B$6*0.000000001*Calculator!$B$4*1000</f>
        <v>0.27854408160401922</v>
      </c>
      <c r="P21">
        <f ca="1">Calculator!$B$5/100*$B21*$B21*$Q$6/1000+0.5*Calculator!$B$7/Calculator!$B$8*Calculator!$C$18*0.000000001*Calculator!$B$4*1000+(Calculator!$C$19-Calculator!$C$20)*0.000000001*Calculator!$B$16*Calculator!$B$4*1000+(FORECAST(B21, INDIRECT("Sheet3!AM" &amp;MATCH($Q$4, PartName, 0)+2):INDIRECT("Sheet3!AQ" &amp;MATCH($Q$4, PartName, 0)+2), Sheet3!$AM$2:$AQ$2)+(Calculator!$B$9-25)*INDIRECT("Sheet3!AR"&amp;MATCH($Q$4,PartName,0)+2))*B21*Calculator!$B$6*0.000000001*Calculator!$B$4*1000</f>
        <v>0.2818930083674222</v>
      </c>
      <c r="Q21">
        <f ca="1">Calculator!$B$5/100*$B21*$B21*$Q$6/1000+FORECAST(B21, INDIRECT("Sheet3!AM" &amp;MATCH($Q$4, PartName, 0)+2):INDIRECT("Sheet3!AQ" &amp;MATCH($Q$4, PartName, 0)+2), Sheet3!$AM$2:$AQ$2)*$B21*Calculator!$B$6*0.000000001*Calculator!$B$4*1000</f>
        <v>0.20317354808378585</v>
      </c>
      <c r="R21">
        <f ca="1">Calculator!$B$5/100*$B21*$B21*(Calculator!$C$17*(((Calculator!$C$21-1)/125)*(Calculator!$B$10*Sheet2!Q21+Calculator!$B$9)+(1-(Calculator!$C$21-1)/5)))/1000+(FORECAST($B21,INDIRECT("Sheet3!AM"&amp;MATCH($Q$4,PartName,0)+2):INDIRECT("Sheet3!AQ"&amp;MATCH($Q$4,PartName,0)+2),Sheet3!$AM$2:$AQ$2)+((Calculator!$B$10*Sheet2!Q21+Calculator!$B$9)-25)*INDIRECT("Sheet3!AR"&amp;MATCH($Q$4,PartName,0)+2))*$B21*Calculator!$B$6*0.000000001*Calculator!$B$4*1000</f>
        <v>0.21581256923877842</v>
      </c>
      <c r="S21">
        <f ca="1">Calculator!$B$5/100*$B21*$B21*(Calculator!$C$17*(((Calculator!$C$21-1)/125)*(Calculator!$B$10*Sheet2!R21+Calculator!$B$9)+(1-(Calculator!$C$21-1)/5)))/1000+(FORECAST($B21,INDIRECT("Sheet3!AM"&amp;MATCH($Q$4,PartName,0)+2):INDIRECT("Sheet3!AQ"&amp;MATCH($Q$4,PartName,0)+2),Sheet3!$AM$2:$AQ$2)+((Calculator!$B$10*Sheet2!R21+Calculator!$B$9)-25)*INDIRECT("Sheet3!AR"&amp;MATCH($Q$4,PartName,0)+2))*$B21*Calculator!$B$6*0.000000001*Calculator!$B$4*1000</f>
        <v>0.21667719962038295</v>
      </c>
      <c r="T21">
        <f ca="1">Calculator!$B$5/100*$B21*$B21*(Calculator!$C$17*(((Calculator!$C$21-1)/125)*(Calculator!$B$10*Sheet2!S21+Calculator!$B$9)+(1-(Calculator!$C$21-1)/5)))/1000+(FORECAST($B21,INDIRECT("Sheet3!AM"&amp;MATCH($Q$4,PartName,0)+2):INDIRECT("Sheet3!AQ"&amp;MATCH($Q$4,PartName,0)+2),Sheet3!$AM$2:$AQ$2)+((Calculator!$B$10*Sheet2!S21+Calculator!$B$9)-25)*INDIRECT("Sheet3!AR"&amp;MATCH($Q$4,PartName,0)+2))*$B21*Calculator!$B$6*0.000000001*Calculator!$B$4*1000</f>
        <v>0.21673634863893643</v>
      </c>
      <c r="U21">
        <f ca="1">Calculator!$B$5/100*$B21*$B21*(Calculator!$C$17*(((Calculator!$C$21-1)/125)*(Calculator!$B$10*Sheet2!T21+Calculator!$B$9)+(1-(Calculator!$C$21-1)/5)))/1000+(FORECAST($B21,INDIRECT("Sheet3!AM"&amp;MATCH($Q$4,PartName,0)+2):INDIRECT("Sheet3!AQ"&amp;MATCH($Q$4,PartName,0)+2),Sheet3!$AM$2:$AQ$2)+((Calculator!$B$10*Sheet2!T21+Calculator!$B$9)-25)*INDIRECT("Sheet3!AR"&amp;MATCH($Q$4,PartName,0)+2))*$B21*Calculator!$B$6*0.000000001*Calculator!$B$4*1000</f>
        <v>0.21674039499963607</v>
      </c>
      <c r="V21">
        <f ca="1">Calculator!$B$5/100*$B21*$B21*(Calculator!$C$17*(((Calculator!$C$21-1)/125)*(Calculator!$B$10*Sheet2!U21+Calculator!$B$9)+(1-(Calculator!$C$21-1)/5)))/1000+(FORECAST($B21,INDIRECT("Sheet3!AM"&amp;MATCH($Q$4,PartName,0)+2):INDIRECT("Sheet3!AQ"&amp;MATCH($Q$4,PartName,0)+2),Sheet3!$AM$2:$AQ$2)+((Calculator!$B$10*Sheet2!U21+Calculator!$B$9)-25)*INDIRECT("Sheet3!AR"&amp;MATCH($Q$4,PartName,0)+2))*$B21*Calculator!$B$6*0.000000001*Calculator!$B$4*1000</f>
        <v>0.216740671809553</v>
      </c>
      <c r="W21">
        <f ca="1">Calculator!$B$5/100*$B21*$B21*(Calculator!$C$17*(((Calculator!$C$21-1)/125)*(Calculator!$B$10*Sheet2!V21+Calculator!$B$9)+(1-(Calculator!$C$21-1)/5)))/1000+(FORECAST($B21,INDIRECT("Sheet3!AM"&amp;MATCH($Q$4,PartName,0)+2):INDIRECT("Sheet3!AQ"&amp;MATCH($Q$4,PartName,0)+2),Sheet3!$AM$2:$AQ$2)+((Calculator!$B$10*Sheet2!V21+Calculator!$B$9)-25)*INDIRECT("Sheet3!AR"&amp;MATCH($Q$4,PartName,0)+2))*$B21*Calculator!$B$6*0.000000001*Calculator!$B$4*1000</f>
        <v>0.21674069074600863</v>
      </c>
      <c r="X21">
        <f ca="1">Calculator!$B$5/100*$B21*$B21*(Calculator!$C$17*(((Calculator!$C$21-1)/125)*(Calculator!$B$10*Sheet2!W21+Calculator!$B$9)+(1-(Calculator!$C$21-1)/5)))/1000+(FORECAST($B21,INDIRECT("Sheet3!AM"&amp;MATCH($Q$4,PartName,0)+2):INDIRECT("Sheet3!AQ"&amp;MATCH($Q$4,PartName,0)+2),Sheet3!$AM$2:$AQ$2)+((Calculator!$B$10*Sheet2!W21+Calculator!$B$9)-25)*INDIRECT("Sheet3!AR"&amp;MATCH($Q$4,PartName,0)+2))*$B21*Calculator!$B$6*0.000000001*Calculator!$B$4*1000</f>
        <v>0.216740692041444</v>
      </c>
      <c r="Y21">
        <f ca="1">Calculator!$B$5/100*$B21*$B21*(Calculator!$C$17*(((Calculator!$C$21-1)/125)*(Calculator!$B$10*Sheet2!X21+Calculator!$B$9)+(1-(Calculator!$C$21-1)/5)))/1000+(FORECAST($B21,INDIRECT("Sheet3!AM"&amp;MATCH($Q$4,PartName,0)+2):INDIRECT("Sheet3!AQ"&amp;MATCH($Q$4,PartName,0)+2),Sheet3!$AM$2:$AQ$2)+((Calculator!$B$10*Sheet2!X21+Calculator!$B$9)-25)*INDIRECT("Sheet3!AR"&amp;MATCH($Q$4,PartName,0)+2))*$B21*Calculator!$B$6*0.000000001*Calculator!$B$4*1000</f>
        <v>0.21674069213006422</v>
      </c>
      <c r="Z21">
        <f ca="1">Calculator!$B$5/100*$B21*$B21*(Calculator!$C$17*(((Calculator!$C$21-1)/125)*(Calculator!$B$10*Sheet2!Y21+Calculator!$B$9)+(1-(Calculator!$C$21-1)/5)))/1000+(FORECAST($B21,INDIRECT("Sheet3!AM"&amp;MATCH($Q$4,PartName,0)+2):INDIRECT("Sheet3!AQ"&amp;MATCH($Q$4,PartName,0)+2),Sheet3!$AM$2:$AQ$2)+((Calculator!$B$10*Sheet2!Y21+Calculator!$B$9)-25)*INDIRECT("Sheet3!AR"&amp;MATCH($Q$4,PartName,0)+2))*$B21*Calculator!$B$6*0.000000001*Calculator!$B$4*1000</f>
        <v>0.21674069213612671</v>
      </c>
      <c r="AA21">
        <f ca="1">Calculator!$B$5/100*$B21*$B21*(Calculator!$C$17*(((Calculator!$C$21-1)/125)*(Calculator!$B$10*Sheet2!Z21+Calculator!$B$9)+(1-(Calculator!$C$21-1)/5)))/1000+0.5*Calculator!$B$7/Calculator!$B$8*Calculator!$C$18*0.000000001*Calculator!$B$4*1000+(Calculator!$C$19-Calculator!$C$20)*0.000000001*Calculator!$B$16*Calculator!$B$4*1000+(FORECAST($B21,INDIRECT("Sheet3!AM"&amp;MATCH($Q$4,PartName,0)+2):INDIRECT("Sheet3!AQ"&amp;MATCH($Q$4,PartName,0)+2),Sheet3!$AM$2:$AQ$2)+((Calculator!$B$10*Sheet2!Z21+Calculator!$B$9)-25)*INDIRECT("Sheet3!AR"&amp;MATCH($Q$4,PartName,0)+2))*$B21*Calculator!$B$6*0.000000001*Calculator!$B$4*1000</f>
        <v>0.2967201524201778</v>
      </c>
      <c r="AC21">
        <f>Calculator!$B$5/100*$B21*$B21*$AD$6/1000+0.5*Calculator!$B$7/Calculator!$B$8*Calculator!$D$18*0.000000001*Calculator!$B$4*1000+(Calculator!$D$19-Calculator!$D$20)*0.000000001*Calculator!$D$16*Calculator!$B$4*1000+(Calculator!$D$22+(Calculator!$B$9-25)*Calculator!$D$23/1000)*B21*Calculator!$B$6*0.000000001*Calculator!$B$4*1000</f>
        <v>0</v>
      </c>
      <c r="AD21">
        <f>Calculator!$B$5/100*$B21*$B21*$AD$6/1000+Calculator!$D$22*$B21*Calculator!$B$6*0.000000001*Calculator!$B$4*1000</f>
        <v>0</v>
      </c>
      <c r="AE21">
        <f>Calculator!$B$5/100*$B21*$B21*(Calculator!$D$17*(((Calculator!$D$21-1)/125)*(Calculator!$B$10*Sheet2!AD21+Calculator!$B$9)+(1-(Calculator!$D$21-1)/5)))/1000+(Calculator!$D$22+((Calculator!$B$10*Sheet2!AD21+Calculator!$B$9)-25)*Calculator!$D$23/1000)*$B21*Calculator!$B$6*0.000000001*Calculator!$B$4*1000</f>
        <v>0</v>
      </c>
      <c r="AF21">
        <f>Calculator!$B$5/100*$B21*$B21*(Calculator!$D$17*(((Calculator!$D$21-1)/125)*(Calculator!$B$10*Sheet2!AE21+Calculator!$B$9)+(1-(Calculator!$D$21-1)/5)))/1000+(Calculator!$D$22+((Calculator!$B$10*Sheet2!AE21+Calculator!$B$9)-25)*Calculator!$D$23/1000)*$B21*Calculator!$B$6*0.000000001*Calculator!$B$4*1000</f>
        <v>0</v>
      </c>
      <c r="AG21">
        <f>Calculator!$B$5/100*$B21*$B21*(Calculator!$D$17*(((Calculator!$D$21-1)/125)*(Calculator!$B$10*Sheet2!AF21+Calculator!$B$9)+(1-(Calculator!$D$21-1)/5)))/1000+(Calculator!$D$22+((Calculator!$B$10*Sheet2!AF21+Calculator!$B$9)-25)*Calculator!$D$23/1000)*$B21*Calculator!$B$6*0.000000001*Calculator!$B$4*1000</f>
        <v>0</v>
      </c>
      <c r="AH21">
        <f>Calculator!$B$5/100*$B21*$B21*(Calculator!$D$17*(((Calculator!$D$21-1)/125)*(Calculator!$B$10*Sheet2!AG21+Calculator!$B$9)+(1-(Calculator!$D$21-1)/5)))/1000+(Calculator!$D$22+((Calculator!$B$10*Sheet2!AG21+Calculator!$B$9)-25)*Calculator!$D$23/1000)*$B21*Calculator!$B$6*0.000000001*Calculator!$B$4*1000</f>
        <v>0</v>
      </c>
      <c r="AI21">
        <f>Calculator!$B$5/100*$B21*$B21*(Calculator!$D$17*(((Calculator!$D$21-1)/125)*(Calculator!$B$10*Sheet2!AH21+Calculator!$B$9)+(1-(Calculator!$D$21-1)/5)))/1000+(Calculator!$D$22+((Calculator!$B$10*Sheet2!AH21+Calculator!$B$9)-25)*Calculator!$D$23/1000)*$B21*Calculator!$B$6*0.000000001*Calculator!$B$4*1000</f>
        <v>0</v>
      </c>
      <c r="AJ21">
        <f>Calculator!$B$5/100*$B21*$B21*(Calculator!$D$17*(((Calculator!$D$21-1)/125)*(Calculator!$B$10*Sheet2!AI21+Calculator!$B$9)+(1-(Calculator!$D$21-1)/5)))/1000+(Calculator!$D$22+((Calculator!$B$10*Sheet2!AI21+Calculator!$B$9)-25)*Calculator!$D$23/1000)*$B21*Calculator!$B$6*0.000000001*Calculator!$B$4*1000</f>
        <v>0</v>
      </c>
      <c r="AK21">
        <f>Calculator!$B$5/100*$B21*$B21*(Calculator!$D$17*(((Calculator!$D$21-1)/125)*(Calculator!$B$10*Sheet2!AJ21+Calculator!$B$9)+(1-(Calculator!$D$21-1)/5)))/1000+(Calculator!$D$22+((Calculator!$B$10*Sheet2!AJ21+Calculator!$B$9)-25)*Calculator!$D$23/1000)*$B21*Calculator!$B$6*0.000000001*Calculator!$B$4*1000</f>
        <v>0</v>
      </c>
      <c r="AL21">
        <f>Calculator!$B$5/100*$B21*$B21*(Calculator!$D$17*(((Calculator!$D$21-1)/125)*(Calculator!$B$10*Sheet2!AK21+Calculator!$B$9)+(1-(Calculator!$D$21-1)/5)))/1000+(Calculator!$D$22+((Calculator!$B$10*Sheet2!AK21+Calculator!$B$9)-25)*Calculator!$D$23/1000)*$B21*Calculator!$B$6*0.000000001*Calculator!$B$4*1000</f>
        <v>0</v>
      </c>
      <c r="AM21">
        <f>Calculator!$B$5/100*$B21*$B21*(Calculator!$D$17*(((Calculator!$D$21-1)/125)*(Calculator!$B$10*Sheet2!AL21+Calculator!$B$9)+(1-(Calculator!$D$21-1)/5)))/1000+(Calculator!$D$22+((Calculator!$B$10*Sheet2!AL21+Calculator!$B$9)-25)*Calculator!$D$23/1000)*$B21*Calculator!$B$6*0.000000001*Calculator!$B$4*1000</f>
        <v>0</v>
      </c>
      <c r="AN21">
        <f>Calculator!$B$5/100*$B21*$B21*(Calculator!$D$17*(((Calculator!$D$21-1)/125)*(Calculator!$B$10*Sheet2!AM21+Calculator!$B$9)+(1-(Calculator!$D$21-1)/5)))/1000+0.5*Calculator!$B$7/Calculator!$B$8*Calculator!$D$18*0.000000001*Calculator!$B$4*1000+(Calculator!$D$19-Calculator!$D$20)*0.000000001*Calculator!$D$16*Calculator!$B$4*1000+(Calculator!$D$22+((Calculator!$B$10*Sheet2!AM21+Calculator!$B$9)-25)*Calculator!$D$23/1000)*$B21*Calculator!$B$6*0.000000001*Calculator!$B$4*1000</f>
        <v>0</v>
      </c>
    </row>
    <row r="22" spans="2:56">
      <c r="B22">
        <f>Calculator!$B$3/20+B21</f>
        <v>15</v>
      </c>
      <c r="C22">
        <f ca="1">Calculator!$B$5/100*$B22*$B22*$D$6/1000+0.5*Calculator!$B$7/Calculator!$B$8*Calculator!$B$18*0.000000001*Calculator!$B$4*1000+(Calculator!$B$19-Calculator!$B$20)*0.000000001*Calculator!$B$16*Calculator!$B$4*1000+(FORECAST(B22, INDIRECT("Sheet3!AM" &amp;MATCH($D$4, PartName, 0)+2):INDIRECT("Sheet3!AQ" &amp;MATCH($D$4, PartName, 0)+2), Sheet3!$AM$2:$AQ$2)+(Calculator!$B$9-25)*INDIRECT("Sheet3!AR"&amp;MATCH($D$4,PartName,0)+2))*B22*Calculator!$B$6*0.000000001*Calculator!$B$4*1000</f>
        <v>0.29197083175510258</v>
      </c>
      <c r="D22">
        <f ca="1">Calculator!$B$5/100*$B$8*$B$8*$D$6/1000+FORECAST(B22, INDIRECT("Sheet3!AM" &amp;MATCH($D$4, PartName, 0)+2):INDIRECT("Sheet3!AQ" &amp;MATCH($D$4, PartName, 0)+2), Sheet3!$AM$2:$AQ$2)*$B22*Calculator!$B$6*0.000000001*Calculator!$B$4*1000</f>
        <v>2.0563698991466258E-2</v>
      </c>
      <c r="E22">
        <f ca="1">Calculator!$B$5/100*$B22*$B22*(Calculator!$B$17*(((Calculator!$B$21-1)/125)*(Calculator!$B$10*Sheet2!D22+Calculator!$B$9)+(1-(Calculator!$B$21-1)/5)))/1000+(FORECAST($B22,INDIRECT("Sheet3!AM"&amp;MATCH($D$4,PartName,0)+2):INDIRECT("Sheet3!AQ"&amp;MATCH($D$4,PartName,0)+2),Sheet3!$AM$2:$AQ$2)+((Calculator!$B$10*Sheet2!D22+Calculator!$B$9)-25)*INDIRECT("Sheet3!AR"&amp;MATCH($D$4,PartName,0)+2))*$B22*Calculator!$B$6*0.000000001*Calculator!$B$4*1000</f>
        <v>0.1748717204311187</v>
      </c>
      <c r="F22">
        <f ca="1">Calculator!$B$5/100*$B22*$B22*(Calculator!$B$17*(((Calculator!$B$21-1)/125)*(Calculator!$B$10*Sheet2!E22+Calculator!$B$9)+(1-(Calculator!$B$21-1)/5)))/1000+(FORECAST($B22,INDIRECT("Sheet3!AM"&amp;MATCH($D$4,PartName,0)+2):INDIRECT("Sheet3!AQ"&amp;MATCH($D$4,PartName,0)+2),Sheet3!$AM$2:$AQ$2)+((Calculator!$B$10*Sheet2!E22+Calculator!$B$9)-25)*INDIRECT("Sheet3!AR"&amp;MATCH($D$4,PartName,0)+2))*$B22*Calculator!$B$6*0.000000001*Calculator!$B$4*1000</f>
        <v>0.18361543015797516</v>
      </c>
      <c r="G22">
        <f ca="1">Calculator!$B$5/100*$B22*$B22*(Calculator!$B$17*(((Calculator!$B$21-1)/125)*(Calculator!$B$10*Sheet2!F22+Calculator!$B$9)+(1-(Calculator!$B$21-1)/5)))/1000+(FORECAST($B22,INDIRECT("Sheet3!AM"&amp;MATCH($D$4,PartName,0)+2):INDIRECT("Sheet3!AQ"&amp;MATCH($D$4,PartName,0)+2),Sheet3!$AM$2:$AQ$2)+((Calculator!$B$10*Sheet2!F22+Calculator!$B$9)-25)*INDIRECT("Sheet3!AR"&amp;MATCH($D$4,PartName,0)+2))*$B22*Calculator!$B$6*0.000000001*Calculator!$B$4*1000</f>
        <v>0.18411088372593773</v>
      </c>
      <c r="H22">
        <f ca="1">Calculator!$B$5/100*$B22*$B22*(Calculator!$B$17*(((Calculator!$B$21-1)/125)*(Calculator!$B$10*Sheet2!G22+Calculator!$B$9)+(1-(Calculator!$B$21-1)/5)))/1000+(FORECAST($B22,INDIRECT("Sheet3!AM"&amp;MATCH($D$4,PartName,0)+2):INDIRECT("Sheet3!AQ"&amp;MATCH($D$4,PartName,0)+2),Sheet3!$AM$2:$AQ$2)+((Calculator!$B$10*Sheet2!G22+Calculator!$B$9)-25)*INDIRECT("Sheet3!AR"&amp;MATCH($D$4,PartName,0)+2))*$B22*Calculator!$B$6*0.000000001*Calculator!$B$4*1000</f>
        <v>0.1841389581069128</v>
      </c>
      <c r="I22">
        <f ca="1">Calculator!$B$5/100*$B22*$B22*(Calculator!$B$17*(((Calculator!$B$21-1)/125)*(Calculator!$B$10*Sheet2!H22+Calculator!$B$9)+(1-(Calculator!$B$21-1)/5)))/1000+(FORECAST($B22,INDIRECT("Sheet3!AM"&amp;MATCH($D$4,PartName,0)+2):INDIRECT("Sheet3!AQ"&amp;MATCH($D$4,PartName,0)+2),Sheet3!$AM$2:$AQ$2)+((Calculator!$B$10*Sheet2!H22+Calculator!$B$9)-25)*INDIRECT("Sheet3!AR"&amp;MATCH($D$4,PartName,0)+2))*$B22*Calculator!$B$6*0.000000001*Calculator!$B$4*1000</f>
        <v>0.18414054891363635</v>
      </c>
      <c r="J22">
        <f ca="1">Calculator!$B$5/100*$B22*$B22*(Calculator!$B$17*(((Calculator!$B$21-1)/125)*(Calculator!$B$10*Sheet2!I22+Calculator!$B$9)+(1-(Calculator!$B$21-1)/5)))/1000+(FORECAST($B22,INDIRECT("Sheet3!AM"&amp;MATCH($D$4,PartName,0)+2):INDIRECT("Sheet3!AQ"&amp;MATCH($D$4,PartName,0)+2),Sheet3!$AM$2:$AQ$2)+((Calculator!$B$10*Sheet2!I22+Calculator!$B$9)-25)*INDIRECT("Sheet3!AR"&amp;MATCH($D$4,PartName,0)+2))*$B22*Calculator!$B$6*0.000000001*Calculator!$B$4*1000</f>
        <v>0.18414063905510852</v>
      </c>
      <c r="K22">
        <f ca="1">Calculator!$B$5/100*$B22*$B22*(Calculator!$B$17*(((Calculator!$B$21-1)/125)*(Calculator!$B$10*Sheet2!J22+Calculator!$B$9)+(1-(Calculator!$B$21-1)/5)))/1000+(FORECAST($B22,INDIRECT("Sheet3!AM"&amp;MATCH($D$4,PartName,0)+2):INDIRECT("Sheet3!AQ"&amp;MATCH($D$4,PartName,0)+2),Sheet3!$AM$2:$AQ$2)+((Calculator!$B$10*Sheet2!J22+Calculator!$B$9)-25)*INDIRECT("Sheet3!AR"&amp;MATCH($D$4,PartName,0)+2))*$B22*Calculator!$B$6*0.000000001*Calculator!$B$4*1000</f>
        <v>0.18414064416288492</v>
      </c>
      <c r="L22">
        <f ca="1">Calculator!$B$5/100*$B22*$B22*(Calculator!$B$17*(((Calculator!$B$21-1)/125)*(Calculator!$B$10*Sheet2!K22+Calculator!$B$9)+(1-(Calculator!$B$21-1)/5)))/1000+(FORECAST($B22,INDIRECT("Sheet3!AM"&amp;MATCH($D$4,PartName,0)+2):INDIRECT("Sheet3!AQ"&amp;MATCH($D$4,PartName,0)+2),Sheet3!$AM$2:$AQ$2)+((Calculator!$B$10*Sheet2!K22+Calculator!$B$9)-25)*INDIRECT("Sheet3!AR"&amp;MATCH($D$4,PartName,0)+2))*$B22*Calculator!$B$6*0.000000001*Calculator!$B$4*1000</f>
        <v>0.18414064445231193</v>
      </c>
      <c r="M22">
        <f ca="1">Calculator!$B$5/100*$B22*$B22*(Calculator!$B$17*(((Calculator!$B$21-1)/125)*(Calculator!$B$10*Sheet2!L22+Calculator!$B$9)+(1-(Calculator!$B$21-1)/5)))/1000+(FORECAST($B22,INDIRECT("Sheet3!AM"&amp;MATCH($D$4,PartName,0)+2):INDIRECT("Sheet3!AQ"&amp;MATCH($D$4,PartName,0)+2),Sheet3!$AM$2:$AQ$2)+((Calculator!$B$10*Sheet2!L22+Calculator!$B$9)-25)*INDIRECT("Sheet3!AR"&amp;MATCH($D$4,PartName,0)+2))*$B22*Calculator!$B$6*0.000000001*Calculator!$B$4*1000</f>
        <v>0.18414064446871206</v>
      </c>
      <c r="N22">
        <f ca="1">Calculator!$B$5/100*$B22*$B22*(Calculator!$B$17*(((Calculator!$B$21-1)/125)*(Calculator!$B$10*Sheet2!M22+Calculator!$B$9)+(1-(Calculator!$B$21-1)/5)))/1000+0.5*Calculator!$B$7/Calculator!$B$8*Calculator!$B$18*0.000000001*Calculator!$B$4*1000+(Calculator!$B$19-Calculator!$B$20)*0.000000001*Calculator!$B$16*Calculator!$B$4*1000+(FORECAST($B22,INDIRECT("Sheet3!AM"&amp;MATCH($D$4,PartName,0)+2):INDIRECT("Sheet3!AQ"&amp;MATCH($D$4,PartName,0)+2),Sheet3!$AM$2:$AQ$2)+((Calculator!$B$10*Sheet2!M22+Calculator!$B$9)-25)*INDIRECT("Sheet3!AR"&amp;MATCH($D$4,PartName,0)+2))*$B22*Calculator!$B$6*0.000000001*Calculator!$B$4*1000</f>
        <v>0.30240497723327775</v>
      </c>
      <c r="P22">
        <f ca="1">Calculator!$B$5/100*$B22*$B22*$Q$6/1000+0.5*Calculator!$B$7/Calculator!$B$8*Calculator!$C$18*0.000000001*Calculator!$B$4*1000+(Calculator!$C$19-Calculator!$C$20)*0.000000001*Calculator!$B$16*Calculator!$B$4*1000+(FORECAST(B22, INDIRECT("Sheet3!AM" &amp;MATCH($Q$4, PartName, 0)+2):INDIRECT("Sheet3!AQ" &amp;MATCH($Q$4, PartName, 0)+2), Sheet3!$AM$2:$AQ$2)+(Calculator!$B$9-25)*INDIRECT("Sheet3!AR"&amp;MATCH($Q$4,PartName,0)+2))*B22*Calculator!$B$6*0.000000001*Calculator!$B$4*1000</f>
        <v>0.31048886579178214</v>
      </c>
      <c r="Q22">
        <f ca="1">Calculator!$B$5/100*$B22*$B22*$Q$6/1000+FORECAST(B22, INDIRECT("Sheet3!AM" &amp;MATCH($Q$4, PartName, 0)+2):INDIRECT("Sheet3!AQ" &amp;MATCH($Q$4, PartName, 0)+2), Sheet3!$AM$2:$AQ$2)*$B22*Calculator!$B$6*0.000000001*Calculator!$B$4*1000</f>
        <v>0.23185940550814582</v>
      </c>
      <c r="R22">
        <f ca="1">Calculator!$B$5/100*$B22*$B22*(Calculator!$C$17*(((Calculator!$C$21-1)/125)*(Calculator!$B$10*Sheet2!Q22+Calculator!$B$9)+(1-(Calculator!$C$21-1)/5)))/1000+(FORECAST($B22,INDIRECT("Sheet3!AM"&amp;MATCH($Q$4,PartName,0)+2):INDIRECT("Sheet3!AQ"&amp;MATCH($Q$4,PartName,0)+2),Sheet3!$AM$2:$AQ$2)+((Calculator!$B$10*Sheet2!Q22+Calculator!$B$9)-25)*INDIRECT("Sheet3!AR"&amp;MATCH($Q$4,PartName,0)+2))*$B22*Calculator!$B$6*0.000000001*Calculator!$B$4*1000</f>
        <v>0.24878920103840807</v>
      </c>
      <c r="S22">
        <f ca="1">Calculator!$B$5/100*$B22*$B22*(Calculator!$C$17*(((Calculator!$C$21-1)/125)*(Calculator!$B$10*Sheet2!R22+Calculator!$B$9)+(1-(Calculator!$C$21-1)/5)))/1000+(FORECAST($B22,INDIRECT("Sheet3!AM"&amp;MATCH($Q$4,PartName,0)+2):INDIRECT("Sheet3!AQ"&amp;MATCH($Q$4,PartName,0)+2),Sheet3!$AM$2:$AQ$2)+((Calculator!$B$10*Sheet2!R22+Calculator!$B$9)-25)*INDIRECT("Sheet3!AR"&amp;MATCH($Q$4,PartName,0)+2))*$B22*Calculator!$B$6*0.000000001*Calculator!$B$4*1000</f>
        <v>0.25012394611801386</v>
      </c>
      <c r="T22">
        <f ca="1">Calculator!$B$5/100*$B22*$B22*(Calculator!$C$17*(((Calculator!$C$21-1)/125)*(Calculator!$B$10*Sheet2!S22+Calculator!$B$9)+(1-(Calculator!$C$21-1)/5)))/1000+(FORECAST($B22,INDIRECT("Sheet3!AM"&amp;MATCH($Q$4,PartName,0)+2):INDIRECT("Sheet3!AQ"&amp;MATCH($Q$4,PartName,0)+2),Sheet3!$AM$2:$AQ$2)+((Calculator!$B$10*Sheet2!S22+Calculator!$B$9)-25)*INDIRECT("Sheet3!AR"&amp;MATCH($Q$4,PartName,0)+2))*$B22*Calculator!$B$6*0.000000001*Calculator!$B$4*1000</f>
        <v>0.25022917742009004</v>
      </c>
      <c r="U22">
        <f ca="1">Calculator!$B$5/100*$B22*$B22*(Calculator!$C$17*(((Calculator!$C$21-1)/125)*(Calculator!$B$10*Sheet2!T22+Calculator!$B$9)+(1-(Calculator!$C$21-1)/5)))/1000+(FORECAST($B22,INDIRECT("Sheet3!AM"&amp;MATCH($Q$4,PartName,0)+2):INDIRECT("Sheet3!AQ"&amp;MATCH($Q$4,PartName,0)+2),Sheet3!$AM$2:$AQ$2)+((Calculator!$B$10*Sheet2!T22+Calculator!$B$9)-25)*INDIRECT("Sheet3!AR"&amp;MATCH($Q$4,PartName,0)+2))*$B22*Calculator!$B$6*0.000000001*Calculator!$B$4*1000</f>
        <v>0.25023747385594575</v>
      </c>
      <c r="V22">
        <f ca="1">Calculator!$B$5/100*$B22*$B22*(Calculator!$C$17*(((Calculator!$C$21-1)/125)*(Calculator!$B$10*Sheet2!U22+Calculator!$B$9)+(1-(Calculator!$C$21-1)/5)))/1000+(FORECAST($B22,INDIRECT("Sheet3!AM"&amp;MATCH($Q$4,PartName,0)+2):INDIRECT("Sheet3!AQ"&amp;MATCH($Q$4,PartName,0)+2),Sheet3!$AM$2:$AQ$2)+((Calculator!$B$10*Sheet2!U22+Calculator!$B$9)-25)*INDIRECT("Sheet3!AR"&amp;MATCH($Q$4,PartName,0)+2))*$B22*Calculator!$B$6*0.000000001*Calculator!$B$4*1000</f>
        <v>0.25023812794694861</v>
      </c>
      <c r="W22">
        <f ca="1">Calculator!$B$5/100*$B22*$B22*(Calculator!$C$17*(((Calculator!$C$21-1)/125)*(Calculator!$B$10*Sheet2!V22+Calculator!$B$9)+(1-(Calculator!$C$21-1)/5)))/1000+(FORECAST($B22,INDIRECT("Sheet3!AM"&amp;MATCH($Q$4,PartName,0)+2):INDIRECT("Sheet3!AQ"&amp;MATCH($Q$4,PartName,0)+2),Sheet3!$AM$2:$AQ$2)+((Calculator!$B$10*Sheet2!V22+Calculator!$B$9)-25)*INDIRECT("Sheet3!AR"&amp;MATCH($Q$4,PartName,0)+2))*$B22*Calculator!$B$6*0.000000001*Calculator!$B$4*1000</f>
        <v>0.25023817951548327</v>
      </c>
      <c r="X22">
        <f ca="1">Calculator!$B$5/100*$B22*$B22*(Calculator!$C$17*(((Calculator!$C$21-1)/125)*(Calculator!$B$10*Sheet2!W22+Calculator!$B$9)+(1-(Calculator!$C$21-1)/5)))/1000+(FORECAST($B22,INDIRECT("Sheet3!AM"&amp;MATCH($Q$4,PartName,0)+2):INDIRECT("Sheet3!AQ"&amp;MATCH($Q$4,PartName,0)+2),Sheet3!$AM$2:$AQ$2)+((Calculator!$B$10*Sheet2!W22+Calculator!$B$9)-25)*INDIRECT("Sheet3!AR"&amp;MATCH($Q$4,PartName,0)+2))*$B22*Calculator!$B$6*0.000000001*Calculator!$B$4*1000</f>
        <v>0.25023818358114647</v>
      </c>
      <c r="Y22">
        <f ca="1">Calculator!$B$5/100*$B22*$B22*(Calculator!$C$17*(((Calculator!$C$21-1)/125)*(Calculator!$B$10*Sheet2!X22+Calculator!$B$9)+(1-(Calculator!$C$21-1)/5)))/1000+(FORECAST($B22,INDIRECT("Sheet3!AM"&amp;MATCH($Q$4,PartName,0)+2):INDIRECT("Sheet3!AQ"&amp;MATCH($Q$4,PartName,0)+2),Sheet3!$AM$2:$AQ$2)+((Calculator!$B$10*Sheet2!X22+Calculator!$B$9)-25)*INDIRECT("Sheet3!AR"&amp;MATCH($Q$4,PartName,0)+2))*$B22*Calculator!$B$6*0.000000001*Calculator!$B$4*1000</f>
        <v>0.25023818390168345</v>
      </c>
      <c r="Z22">
        <f ca="1">Calculator!$B$5/100*$B22*$B22*(Calculator!$C$17*(((Calculator!$C$21-1)/125)*(Calculator!$B$10*Sheet2!Y22+Calculator!$B$9)+(1-(Calculator!$C$21-1)/5)))/1000+(FORECAST($B22,INDIRECT("Sheet3!AM"&amp;MATCH($Q$4,PartName,0)+2):INDIRECT("Sheet3!AQ"&amp;MATCH($Q$4,PartName,0)+2),Sheet3!$AM$2:$AQ$2)+((Calculator!$B$10*Sheet2!Y22+Calculator!$B$9)-25)*INDIRECT("Sheet3!AR"&amp;MATCH($Q$4,PartName,0)+2))*$B22*Calculator!$B$6*0.000000001*Calculator!$B$4*1000</f>
        <v>0.25023818392695457</v>
      </c>
      <c r="AA22">
        <f ca="1">Calculator!$B$5/100*$B22*$B22*(Calculator!$C$17*(((Calculator!$C$21-1)/125)*(Calculator!$B$10*Sheet2!Z22+Calculator!$B$9)+(1-(Calculator!$C$21-1)/5)))/1000+0.5*Calculator!$B$7/Calculator!$B$8*Calculator!$C$18*0.000000001*Calculator!$B$4*1000+(Calculator!$C$19-Calculator!$C$20)*0.000000001*Calculator!$B$16*Calculator!$B$4*1000+(FORECAST($B22,INDIRECT("Sheet3!AM"&amp;MATCH($Q$4,PartName,0)+2):INDIRECT("Sheet3!AQ"&amp;MATCH($Q$4,PartName,0)+2),Sheet3!$AM$2:$AQ$2)+((Calculator!$B$10*Sheet2!Z22+Calculator!$B$9)-25)*INDIRECT("Sheet3!AR"&amp;MATCH($Q$4,PartName,0)+2))*$B22*Calculator!$B$6*0.000000001*Calculator!$B$4*1000</f>
        <v>0.33021764421258332</v>
      </c>
      <c r="AC22">
        <f>Calculator!$B$5/100*$B22*$B22*$AD$6/1000+0.5*Calculator!$B$7/Calculator!$B$8*Calculator!$D$18*0.000000001*Calculator!$B$4*1000+(Calculator!$D$19-Calculator!$D$20)*0.000000001*Calculator!$D$16*Calculator!$B$4*1000+(Calculator!$D$22+(Calculator!$B$9-25)*Calculator!$D$23/1000)*B22*Calculator!$B$6*0.000000001*Calculator!$B$4*1000</f>
        <v>0</v>
      </c>
      <c r="AD22">
        <f>Calculator!$B$5/100*$B22*$B22*$AD$6/1000+Calculator!$D$22*$B22*Calculator!$B$6*0.000000001*Calculator!$B$4*1000</f>
        <v>0</v>
      </c>
      <c r="AE22">
        <f>Calculator!$B$5/100*$B22*$B22*(Calculator!$D$17*(((Calculator!$D$21-1)/125)*(Calculator!$B$10*Sheet2!AD22+Calculator!$B$9)+(1-(Calculator!$D$21-1)/5)))/1000+(Calculator!$D$22+((Calculator!$B$10*Sheet2!AD22+Calculator!$B$9)-25)*Calculator!$D$23/1000)*$B22*Calculator!$B$6*0.000000001*Calculator!$B$4*1000</f>
        <v>0</v>
      </c>
      <c r="AF22">
        <f>Calculator!$B$5/100*$B22*$B22*(Calculator!$D$17*(((Calculator!$D$21-1)/125)*(Calculator!$B$10*Sheet2!AE22+Calculator!$B$9)+(1-(Calculator!$D$21-1)/5)))/1000+(Calculator!$D$22+((Calculator!$B$10*Sheet2!AE22+Calculator!$B$9)-25)*Calculator!$D$23/1000)*$B22*Calculator!$B$6*0.000000001*Calculator!$B$4*1000</f>
        <v>0</v>
      </c>
      <c r="AG22">
        <f>Calculator!$B$5/100*$B22*$B22*(Calculator!$D$17*(((Calculator!$D$21-1)/125)*(Calculator!$B$10*Sheet2!AF22+Calculator!$B$9)+(1-(Calculator!$D$21-1)/5)))/1000+(Calculator!$D$22+((Calculator!$B$10*Sheet2!AF22+Calculator!$B$9)-25)*Calculator!$D$23/1000)*$B22*Calculator!$B$6*0.000000001*Calculator!$B$4*1000</f>
        <v>0</v>
      </c>
      <c r="AH22">
        <f>Calculator!$B$5/100*$B22*$B22*(Calculator!$D$17*(((Calculator!$D$21-1)/125)*(Calculator!$B$10*Sheet2!AG22+Calculator!$B$9)+(1-(Calculator!$D$21-1)/5)))/1000+(Calculator!$D$22+((Calculator!$B$10*Sheet2!AG22+Calculator!$B$9)-25)*Calculator!$D$23/1000)*$B22*Calculator!$B$6*0.000000001*Calculator!$B$4*1000</f>
        <v>0</v>
      </c>
      <c r="AI22">
        <f>Calculator!$B$5/100*$B22*$B22*(Calculator!$D$17*(((Calculator!$D$21-1)/125)*(Calculator!$B$10*Sheet2!AH22+Calculator!$B$9)+(1-(Calculator!$D$21-1)/5)))/1000+(Calculator!$D$22+((Calculator!$B$10*Sheet2!AH22+Calculator!$B$9)-25)*Calculator!$D$23/1000)*$B22*Calculator!$B$6*0.000000001*Calculator!$B$4*1000</f>
        <v>0</v>
      </c>
      <c r="AJ22">
        <f>Calculator!$B$5/100*$B22*$B22*(Calculator!$D$17*(((Calculator!$D$21-1)/125)*(Calculator!$B$10*Sheet2!AI22+Calculator!$B$9)+(1-(Calculator!$D$21-1)/5)))/1000+(Calculator!$D$22+((Calculator!$B$10*Sheet2!AI22+Calculator!$B$9)-25)*Calculator!$D$23/1000)*$B22*Calculator!$B$6*0.000000001*Calculator!$B$4*1000</f>
        <v>0</v>
      </c>
      <c r="AK22">
        <f>Calculator!$B$5/100*$B22*$B22*(Calculator!$D$17*(((Calculator!$D$21-1)/125)*(Calculator!$B$10*Sheet2!AJ22+Calculator!$B$9)+(1-(Calculator!$D$21-1)/5)))/1000+(Calculator!$D$22+((Calculator!$B$10*Sheet2!AJ22+Calculator!$B$9)-25)*Calculator!$D$23/1000)*$B22*Calculator!$B$6*0.000000001*Calculator!$B$4*1000</f>
        <v>0</v>
      </c>
      <c r="AL22">
        <f>Calculator!$B$5/100*$B22*$B22*(Calculator!$D$17*(((Calculator!$D$21-1)/125)*(Calculator!$B$10*Sheet2!AK22+Calculator!$B$9)+(1-(Calculator!$D$21-1)/5)))/1000+(Calculator!$D$22+((Calculator!$B$10*Sheet2!AK22+Calculator!$B$9)-25)*Calculator!$D$23/1000)*$B22*Calculator!$B$6*0.000000001*Calculator!$B$4*1000</f>
        <v>0</v>
      </c>
      <c r="AM22">
        <f>Calculator!$B$5/100*$B22*$B22*(Calculator!$D$17*(((Calculator!$D$21-1)/125)*(Calculator!$B$10*Sheet2!AL22+Calculator!$B$9)+(1-(Calculator!$D$21-1)/5)))/1000+(Calculator!$D$22+((Calculator!$B$10*Sheet2!AL22+Calculator!$B$9)-25)*Calculator!$D$23/1000)*$B22*Calculator!$B$6*0.000000001*Calculator!$B$4*1000</f>
        <v>0</v>
      </c>
      <c r="AN22">
        <f>Calculator!$B$5/100*$B22*$B22*(Calculator!$D$17*(((Calculator!$D$21-1)/125)*(Calculator!$B$10*Sheet2!AM22+Calculator!$B$9)+(1-(Calculator!$D$21-1)/5)))/1000+0.5*Calculator!$B$7/Calculator!$B$8*Calculator!$D$18*0.000000001*Calculator!$B$4*1000+(Calculator!$D$19-Calculator!$D$20)*0.000000001*Calculator!$D$16*Calculator!$B$4*1000+(Calculator!$D$22+((Calculator!$B$10*Sheet2!AM22+Calculator!$B$9)-25)*Calculator!$D$23/1000)*$B22*Calculator!$B$6*0.000000001*Calculator!$B$4*1000</f>
        <v>0</v>
      </c>
      <c r="AQ22" t="str">
        <f>$AS$4&amp;"     "</f>
        <v xml:space="preserve">NTMFS5C430NL     </v>
      </c>
      <c r="AR22">
        <f>B27</f>
        <v>20</v>
      </c>
      <c r="AS22">
        <f>Calculator!$B$5/100*AR22^2*$D$6/1000</f>
        <v>0.27587999999999996</v>
      </c>
      <c r="AT22">
        <f>0.5*Calculator!$B$7/Calculator!$B$8*Calculator!B$18*0.000000001*Calculator!$B$4*1000</f>
        <v>7.4450696400000002E-2</v>
      </c>
      <c r="AU22">
        <f>(Calculator!B$19-Calculator!B$20)*0.000000001*Calculator!$B$16*Calculator!$B$4*1000</f>
        <v>4.3813636363636367E-2</v>
      </c>
      <c r="AV22">
        <f ca="1">(FORECAST(AR22, INDIRECT("Sheet3!AM" &amp;MATCH($AS$4, PartName, 0)+2):INDIRECT("Sheet3!AQ" &amp;MATCH($AS$4, PartName, 0)+2), Sheet3!$AM$2:$AQ$2)+(Calculator!$B$9-25)*INDIRECT("Sheet3!AR"&amp;MATCH($AS$4,PartName,0)+2))*AR22*Calculator!$B$6*0.000000001*Calculator!$B$4*1000</f>
        <v>2.5119698681148175E-2</v>
      </c>
    </row>
    <row r="23" spans="2:56">
      <c r="B23">
        <f>Calculator!$B$3/20+B22</f>
        <v>16</v>
      </c>
      <c r="C23">
        <f ca="1">Calculator!$B$5/100*$B23*$B23*$D$6/1000+0.5*Calculator!$B$7/Calculator!$B$8*Calculator!$B$18*0.000000001*Calculator!$B$4*1000+(Calculator!$B$19-Calculator!$B$20)*0.000000001*Calculator!$B$16*Calculator!$B$4*1000+(FORECAST(B23, INDIRECT("Sheet3!AM" &amp;MATCH($D$4, PartName, 0)+2):INDIRECT("Sheet3!AQ" &amp;MATCH($D$4, PartName, 0)+2), Sheet3!$AM$2:$AQ$2)+(Calculator!$B$9-25)*INDIRECT("Sheet3!AR"&amp;MATCH($D$4,PartName,0)+2))*B23*Calculator!$B$6*0.000000001*Calculator!$B$4*1000</f>
        <v>0.31465383035867128</v>
      </c>
      <c r="D23">
        <f ca="1">Calculator!$B$5/100*$B$8*$B$8*$D$6/1000+FORECAST(B23, INDIRECT("Sheet3!AM" &amp;MATCH($D$4, PartName, 0)+2):INDIRECT("Sheet3!AQ" &amp;MATCH($D$4, PartName, 0)+2), Sheet3!$AM$2:$AQ$2)*$B23*Calculator!$B$6*0.000000001*Calculator!$B$4*1000</f>
        <v>2.1955997595034912E-2</v>
      </c>
      <c r="E23">
        <f ca="1">Calculator!$B$5/100*$B23*$B23*(Calculator!$B$17*(((Calculator!$B$21-1)/125)*(Calculator!$B$10*Sheet2!D23+Calculator!$B$9)+(1-(Calculator!$B$21-1)/5)))/1000+(FORECAST($B23,INDIRECT("Sheet3!AM"&amp;MATCH($D$4,PartName,0)+2):INDIRECT("Sheet3!AQ"&amp;MATCH($D$4,PartName,0)+2),Sheet3!$AM$2:$AQ$2)+((Calculator!$B$10*Sheet2!D23+Calculator!$B$9)-25)*INDIRECT("Sheet3!AR"&amp;MATCH($D$4,PartName,0)+2))*$B23*Calculator!$B$6*0.000000001*Calculator!$B$4*1000</f>
        <v>0.1978117684766855</v>
      </c>
      <c r="F23">
        <f ca="1">Calculator!$B$5/100*$B23*$B23*(Calculator!$B$17*(((Calculator!$B$21-1)/125)*(Calculator!$B$10*Sheet2!E23+Calculator!$B$9)+(1-(Calculator!$B$21-1)/5)))/1000+(FORECAST($B23,INDIRECT("Sheet3!AM"&amp;MATCH($D$4,PartName,0)+2):INDIRECT("Sheet3!AQ"&amp;MATCH($D$4,PartName,0)+2),Sheet3!$AM$2:$AQ$2)+((Calculator!$B$10*Sheet2!E23+Calculator!$B$9)-25)*INDIRECT("Sheet3!AR"&amp;MATCH($D$4,PartName,0)+2))*$B23*Calculator!$B$6*0.000000001*Calculator!$B$4*1000</f>
        <v>0.20920339580824207</v>
      </c>
      <c r="G23">
        <f ca="1">Calculator!$B$5/100*$B23*$B23*(Calculator!$B$17*(((Calculator!$B$21-1)/125)*(Calculator!$B$10*Sheet2!F23+Calculator!$B$9)+(1-(Calculator!$B$21-1)/5)))/1000+(FORECAST($B23,INDIRECT("Sheet3!AM"&amp;MATCH($D$4,PartName,0)+2):INDIRECT("Sheet3!AQ"&amp;MATCH($D$4,PartName,0)+2),Sheet3!$AM$2:$AQ$2)+((Calculator!$B$10*Sheet2!F23+Calculator!$B$9)-25)*INDIRECT("Sheet3!AR"&amp;MATCH($D$4,PartName,0)+2))*$B23*Calculator!$B$6*0.000000001*Calculator!$B$4*1000</f>
        <v>0.2099413253775162</v>
      </c>
      <c r="H23">
        <f ca="1">Calculator!$B$5/100*$B23*$B23*(Calculator!$B$17*(((Calculator!$B$21-1)/125)*(Calculator!$B$10*Sheet2!G23+Calculator!$B$9)+(1-(Calculator!$B$21-1)/5)))/1000+(FORECAST($B23,INDIRECT("Sheet3!AM"&amp;MATCH($D$4,PartName,0)+2):INDIRECT("Sheet3!AQ"&amp;MATCH($D$4,PartName,0)+2),Sheet3!$AM$2:$AQ$2)+((Calculator!$B$10*Sheet2!G23+Calculator!$B$9)-25)*INDIRECT("Sheet3!AR"&amp;MATCH($D$4,PartName,0)+2))*$B23*Calculator!$B$6*0.000000001*Calculator!$B$4*1000</f>
        <v>0.20998912715625773</v>
      </c>
      <c r="I23">
        <f ca="1">Calculator!$B$5/100*$B23*$B23*(Calculator!$B$17*(((Calculator!$B$21-1)/125)*(Calculator!$B$10*Sheet2!H23+Calculator!$B$9)+(1-(Calculator!$B$21-1)/5)))/1000+(FORECAST($B23,INDIRECT("Sheet3!AM"&amp;MATCH($D$4,PartName,0)+2):INDIRECT("Sheet3!AQ"&amp;MATCH($D$4,PartName,0)+2),Sheet3!$AM$2:$AQ$2)+((Calculator!$B$10*Sheet2!H23+Calculator!$B$9)-25)*INDIRECT("Sheet3!AR"&amp;MATCH($D$4,PartName,0)+2))*$B23*Calculator!$B$6*0.000000001*Calculator!$B$4*1000</f>
        <v>0.20999222367135351</v>
      </c>
      <c r="J23">
        <f ca="1">Calculator!$B$5/100*$B23*$B23*(Calculator!$B$17*(((Calculator!$B$21-1)/125)*(Calculator!$B$10*Sheet2!I23+Calculator!$B$9)+(1-(Calculator!$B$21-1)/5)))/1000+(FORECAST($B23,INDIRECT("Sheet3!AM"&amp;MATCH($D$4,PartName,0)+2):INDIRECT("Sheet3!AQ"&amp;MATCH($D$4,PartName,0)+2),Sheet3!$AM$2:$AQ$2)+((Calculator!$B$10*Sheet2!I23+Calculator!$B$9)-25)*INDIRECT("Sheet3!AR"&amp;MATCH($D$4,PartName,0)+2))*$B23*Calculator!$B$6*0.000000001*Calculator!$B$4*1000</f>
        <v>0.20999242425815157</v>
      </c>
      <c r="K23">
        <f ca="1">Calculator!$B$5/100*$B23*$B23*(Calculator!$B$17*(((Calculator!$B$21-1)/125)*(Calculator!$B$10*Sheet2!J23+Calculator!$B$9)+(1-(Calculator!$B$21-1)/5)))/1000+(FORECAST($B23,INDIRECT("Sheet3!AM"&amp;MATCH($D$4,PartName,0)+2):INDIRECT("Sheet3!AQ"&amp;MATCH($D$4,PartName,0)+2),Sheet3!$AM$2:$AQ$2)+((Calculator!$B$10*Sheet2!J23+Calculator!$B$9)-25)*INDIRECT("Sheet3!AR"&amp;MATCH($D$4,PartName,0)+2))*$B23*Calculator!$B$6*0.000000001*Calculator!$B$4*1000</f>
        <v>0.20999243725181127</v>
      </c>
      <c r="L23">
        <f ca="1">Calculator!$B$5/100*$B23*$B23*(Calculator!$B$17*(((Calculator!$B$21-1)/125)*(Calculator!$B$10*Sheet2!K23+Calculator!$B$9)+(1-(Calculator!$B$21-1)/5)))/1000+(FORECAST($B23,INDIRECT("Sheet3!AM"&amp;MATCH($D$4,PartName,0)+2):INDIRECT("Sheet3!AQ"&amp;MATCH($D$4,PartName,0)+2),Sheet3!$AM$2:$AQ$2)+((Calculator!$B$10*Sheet2!K23+Calculator!$B$9)-25)*INDIRECT("Sheet3!AR"&amp;MATCH($D$4,PartName,0)+2))*$B23*Calculator!$B$6*0.000000001*Calculator!$B$4*1000</f>
        <v>0.2099924380935177</v>
      </c>
      <c r="M23">
        <f ca="1">Calculator!$B$5/100*$B23*$B23*(Calculator!$B$17*(((Calculator!$B$21-1)/125)*(Calculator!$B$10*Sheet2!L23+Calculator!$B$9)+(1-(Calculator!$B$21-1)/5)))/1000+(FORECAST($B23,INDIRECT("Sheet3!AM"&amp;MATCH($D$4,PartName,0)+2):INDIRECT("Sheet3!AQ"&amp;MATCH($D$4,PartName,0)+2),Sheet3!$AM$2:$AQ$2)+((Calculator!$B$10*Sheet2!L23+Calculator!$B$9)-25)*INDIRECT("Sheet3!AR"&amp;MATCH($D$4,PartName,0)+2))*$B23*Calculator!$B$6*0.000000001*Calculator!$B$4*1000</f>
        <v>0.20999243814804197</v>
      </c>
      <c r="N23">
        <f ca="1">Calculator!$B$5/100*$B23*$B23*(Calculator!$B$17*(((Calculator!$B$21-1)/125)*(Calculator!$B$10*Sheet2!M23+Calculator!$B$9)+(1-(Calculator!$B$21-1)/5)))/1000+0.5*Calculator!$B$7/Calculator!$B$8*Calculator!$B$18*0.000000001*Calculator!$B$4*1000+(Calculator!$B$19-Calculator!$B$20)*0.000000001*Calculator!$B$16*Calculator!$B$4*1000+(FORECAST($B23,INDIRECT("Sheet3!AM"&amp;MATCH($D$4,PartName,0)+2):INDIRECT("Sheet3!AQ"&amp;MATCH($D$4,PartName,0)+2),Sheet3!$AM$2:$AQ$2)+((Calculator!$B$10*Sheet2!M23+Calculator!$B$9)-25)*INDIRECT("Sheet3!AR"&amp;MATCH($D$4,PartName,0)+2))*$B23*Calculator!$B$6*0.000000001*Calculator!$B$4*1000</f>
        <v>0.32825677091521033</v>
      </c>
      <c r="P23">
        <f ca="1">Calculator!$B$5/100*$B23*$B23*$Q$6/1000+0.5*Calculator!$B$7/Calculator!$B$8*Calculator!$C$18*0.000000001*Calculator!$B$4*1000+(Calculator!$C$19-Calculator!$C$20)*0.000000001*Calculator!$B$16*Calculator!$B$4*1000+(FORECAST(B23, INDIRECT("Sheet3!AM" &amp;MATCH($Q$4, PartName, 0)+2):INDIRECT("Sheet3!AQ" &amp;MATCH($Q$4, PartName, 0)+2), Sheet3!$AM$2:$AQ$2)+(Calculator!$B$9-25)*INDIRECT("Sheet3!AR"&amp;MATCH($Q$4,PartName,0)+2))*B23*Calculator!$B$6*0.000000001*Calculator!$B$4*1000</f>
        <v>0.34097451803383028</v>
      </c>
      <c r="Q23">
        <f ca="1">Calculator!$B$5/100*$B23*$B23*$Q$6/1000+FORECAST(B23, INDIRECT("Sheet3!AM" &amp;MATCH($Q$4, PartName, 0)+2):INDIRECT("Sheet3!AQ" &amp;MATCH($Q$4, PartName, 0)+2), Sheet3!$AM$2:$AQ$2)*$B23*Calculator!$B$6*0.000000001*Calculator!$B$4*1000</f>
        <v>0.26243505775019393</v>
      </c>
      <c r="R23">
        <f ca="1">Calculator!$B$5/100*$B23*$B23*(Calculator!$C$17*(((Calculator!$C$21-1)/125)*(Calculator!$B$10*Sheet2!Q23+Calculator!$B$9)+(1-(Calculator!$C$21-1)/5)))/1000+(FORECAST($B23,INDIRECT("Sheet3!AM"&amp;MATCH($Q$4,PartName,0)+2):INDIRECT("Sheet3!AQ"&amp;MATCH($Q$4,PartName,0)+2),Sheet3!$AM$2:$AQ$2)+((Calculator!$B$10*Sheet2!Q23+Calculator!$B$9)-25)*INDIRECT("Sheet3!AR"&amp;MATCH($Q$4,PartName,0)+2))*$B23*Calculator!$B$6*0.000000001*Calculator!$B$4*1000</f>
        <v>0.28461673232426582</v>
      </c>
      <c r="S23">
        <f ca="1">Calculator!$B$5/100*$B23*$B23*(Calculator!$C$17*(((Calculator!$C$21-1)/125)*(Calculator!$B$10*Sheet2!R23+Calculator!$B$9)+(1-(Calculator!$C$21-1)/5)))/1000+(FORECAST($B23,INDIRECT("Sheet3!AM"&amp;MATCH($Q$4,PartName,0)+2):INDIRECT("Sheet3!AQ"&amp;MATCH($Q$4,PartName,0)+2),Sheet3!$AM$2:$AQ$2)+((Calculator!$B$10*Sheet2!R23+Calculator!$B$9)-25)*INDIRECT("Sheet3!AR"&amp;MATCH($Q$4,PartName,0)+2))*$B23*Calculator!$B$6*0.000000001*Calculator!$B$4*1000</f>
        <v>0.28661329598000812</v>
      </c>
      <c r="T23">
        <f ca="1">Calculator!$B$5/100*$B23*$B23*(Calculator!$C$17*(((Calculator!$C$21-1)/125)*(Calculator!$B$10*Sheet2!S23+Calculator!$B$9)+(1-(Calculator!$C$21-1)/5)))/1000+(FORECAST($B23,INDIRECT("Sheet3!AM"&amp;MATCH($Q$4,PartName,0)+2):INDIRECT("Sheet3!AQ"&amp;MATCH($Q$4,PartName,0)+2),Sheet3!$AM$2:$AQ$2)+((Calculator!$B$10*Sheet2!S23+Calculator!$B$9)-25)*INDIRECT("Sheet3!AR"&amp;MATCH($Q$4,PartName,0)+2))*$B23*Calculator!$B$6*0.000000001*Calculator!$B$4*1000</f>
        <v>0.28679300587603607</v>
      </c>
      <c r="U23">
        <f ca="1">Calculator!$B$5/100*$B23*$B23*(Calculator!$C$17*(((Calculator!$C$21-1)/125)*(Calculator!$B$10*Sheet2!T23+Calculator!$B$9)+(1-(Calculator!$C$21-1)/5)))/1000+(FORECAST($B23,INDIRECT("Sheet3!AM"&amp;MATCH($Q$4,PartName,0)+2):INDIRECT("Sheet3!AQ"&amp;MATCH($Q$4,PartName,0)+2),Sheet3!$AM$2:$AQ$2)+((Calculator!$B$10*Sheet2!T23+Calculator!$B$9)-25)*INDIRECT("Sheet3!AR"&amp;MATCH($Q$4,PartName,0)+2))*$B23*Calculator!$B$6*0.000000001*Calculator!$B$4*1000</f>
        <v>0.28680918149189361</v>
      </c>
      <c r="V23">
        <f ca="1">Calculator!$B$5/100*$B23*$B23*(Calculator!$C$17*(((Calculator!$C$21-1)/125)*(Calculator!$B$10*Sheet2!U23+Calculator!$B$9)+(1-(Calculator!$C$21-1)/5)))/1000+(FORECAST($B23,INDIRECT("Sheet3!AM"&amp;MATCH($Q$4,PartName,0)+2):INDIRECT("Sheet3!AQ"&amp;MATCH($Q$4,PartName,0)+2),Sheet3!$AM$2:$AQ$2)+((Calculator!$B$10*Sheet2!U23+Calculator!$B$9)-25)*INDIRECT("Sheet3!AR"&amp;MATCH($Q$4,PartName,0)+2))*$B23*Calculator!$B$6*0.000000001*Calculator!$B$4*1000</f>
        <v>0.28681063745260671</v>
      </c>
      <c r="W23">
        <f ca="1">Calculator!$B$5/100*$B23*$B23*(Calculator!$C$17*(((Calculator!$C$21-1)/125)*(Calculator!$B$10*Sheet2!V23+Calculator!$B$9)+(1-(Calculator!$C$21-1)/5)))/1000+(FORECAST($B23,INDIRECT("Sheet3!AM"&amp;MATCH($Q$4,PartName,0)+2):INDIRECT("Sheet3!AQ"&amp;MATCH($Q$4,PartName,0)+2),Sheet3!$AM$2:$AQ$2)+((Calculator!$B$10*Sheet2!V23+Calculator!$B$9)-25)*INDIRECT("Sheet3!AR"&amp;MATCH($Q$4,PartName,0)+2))*$B23*Calculator!$B$6*0.000000001*Calculator!$B$4*1000</f>
        <v>0.28681076850304804</v>
      </c>
      <c r="X23">
        <f ca="1">Calculator!$B$5/100*$B23*$B23*(Calculator!$C$17*(((Calculator!$C$21-1)/125)*(Calculator!$B$10*Sheet2!W23+Calculator!$B$9)+(1-(Calculator!$C$21-1)/5)))/1000+(FORECAST($B23,INDIRECT("Sheet3!AM"&amp;MATCH($Q$4,PartName,0)+2):INDIRECT("Sheet3!AQ"&amp;MATCH($Q$4,PartName,0)+2),Sheet3!$AM$2:$AQ$2)+((Calculator!$B$10*Sheet2!W23+Calculator!$B$9)-25)*INDIRECT("Sheet3!AR"&amp;MATCH($Q$4,PartName,0)+2))*$B23*Calculator!$B$6*0.000000001*Calculator!$B$4*1000</f>
        <v>0.28681078029884588</v>
      </c>
      <c r="Y23">
        <f ca="1">Calculator!$B$5/100*$B23*$B23*(Calculator!$C$17*(((Calculator!$C$21-1)/125)*(Calculator!$B$10*Sheet2!X23+Calculator!$B$9)+(1-(Calculator!$C$21-1)/5)))/1000+(FORECAST($B23,INDIRECT("Sheet3!AM"&amp;MATCH($Q$4,PartName,0)+2):INDIRECT("Sheet3!AQ"&amp;MATCH($Q$4,PartName,0)+2),Sheet3!$AM$2:$AQ$2)+((Calculator!$B$10*Sheet2!X23+Calculator!$B$9)-25)*INDIRECT("Sheet3!AR"&amp;MATCH($Q$4,PartName,0)+2))*$B23*Calculator!$B$6*0.000000001*Calculator!$B$4*1000</f>
        <v>0.28681078136058091</v>
      </c>
      <c r="Z23">
        <f ca="1">Calculator!$B$5/100*$B23*$B23*(Calculator!$C$17*(((Calculator!$C$21-1)/125)*(Calculator!$B$10*Sheet2!Y23+Calculator!$B$9)+(1-(Calculator!$C$21-1)/5)))/1000+(FORECAST($B23,INDIRECT("Sheet3!AM"&amp;MATCH($Q$4,PartName,0)+2):INDIRECT("Sheet3!AQ"&amp;MATCH($Q$4,PartName,0)+2),Sheet3!$AM$2:$AQ$2)+((Calculator!$B$10*Sheet2!Y23+Calculator!$B$9)-25)*INDIRECT("Sheet3!AR"&amp;MATCH($Q$4,PartName,0)+2))*$B23*Calculator!$B$6*0.000000001*Calculator!$B$4*1000</f>
        <v>0.2868107814561473</v>
      </c>
      <c r="AA23">
        <f ca="1">Calculator!$B$5/100*$B23*$B23*(Calculator!$C$17*(((Calculator!$C$21-1)/125)*(Calculator!$B$10*Sheet2!Z23+Calculator!$B$9)+(1-(Calculator!$C$21-1)/5)))/1000+0.5*Calculator!$B$7/Calculator!$B$8*Calculator!$C$18*0.000000001*Calculator!$B$4*1000+(Calculator!$C$19-Calculator!$C$20)*0.000000001*Calculator!$B$16*Calculator!$B$4*1000+(FORECAST($B23,INDIRECT("Sheet3!AM"&amp;MATCH($Q$4,PartName,0)+2):INDIRECT("Sheet3!AQ"&amp;MATCH($Q$4,PartName,0)+2),Sheet3!$AM$2:$AQ$2)+((Calculator!$B$10*Sheet2!Z23+Calculator!$B$9)-25)*INDIRECT("Sheet3!AR"&amp;MATCH($Q$4,PartName,0)+2))*$B23*Calculator!$B$6*0.000000001*Calculator!$B$4*1000</f>
        <v>0.36679024174838554</v>
      </c>
      <c r="AC23">
        <f>Calculator!$B$5/100*$B23*$B23*$AD$6/1000+0.5*Calculator!$B$7/Calculator!$B$8*Calculator!$D$18*0.000000001*Calculator!$B$4*1000+(Calculator!$D$19-Calculator!$D$20)*0.000000001*Calculator!$D$16*Calculator!$B$4*1000+(Calculator!$D$22+(Calculator!$B$9-25)*Calculator!$D$23/1000)*B23*Calculator!$B$6*0.000000001*Calculator!$B$4*1000</f>
        <v>0</v>
      </c>
      <c r="AD23">
        <f>Calculator!$B$5/100*$B23*$B23*$AD$6/1000+Calculator!$D$22*$B23*Calculator!$B$6*0.000000001*Calculator!$B$4*1000</f>
        <v>0</v>
      </c>
      <c r="AE23">
        <f>Calculator!$B$5/100*$B23*$B23*(Calculator!$D$17*(((Calculator!$D$21-1)/125)*(Calculator!$B$10*Sheet2!AD23+Calculator!$B$9)+(1-(Calculator!$D$21-1)/5)))/1000+(Calculator!$D$22+((Calculator!$B$10*Sheet2!AD23+Calculator!$B$9)-25)*Calculator!$D$23/1000)*$B23*Calculator!$B$6*0.000000001*Calculator!$B$4*1000</f>
        <v>0</v>
      </c>
      <c r="AF23">
        <f>Calculator!$B$5/100*$B23*$B23*(Calculator!$D$17*(((Calculator!$D$21-1)/125)*(Calculator!$B$10*Sheet2!AE23+Calculator!$B$9)+(1-(Calculator!$D$21-1)/5)))/1000+(Calculator!$D$22+((Calculator!$B$10*Sheet2!AE23+Calculator!$B$9)-25)*Calculator!$D$23/1000)*$B23*Calculator!$B$6*0.000000001*Calculator!$B$4*1000</f>
        <v>0</v>
      </c>
      <c r="AG23">
        <f>Calculator!$B$5/100*$B23*$B23*(Calculator!$D$17*(((Calculator!$D$21-1)/125)*(Calculator!$B$10*Sheet2!AF23+Calculator!$B$9)+(1-(Calculator!$D$21-1)/5)))/1000+(Calculator!$D$22+((Calculator!$B$10*Sheet2!AF23+Calculator!$B$9)-25)*Calculator!$D$23/1000)*$B23*Calculator!$B$6*0.000000001*Calculator!$B$4*1000</f>
        <v>0</v>
      </c>
      <c r="AH23">
        <f>Calculator!$B$5/100*$B23*$B23*(Calculator!$D$17*(((Calculator!$D$21-1)/125)*(Calculator!$B$10*Sheet2!AG23+Calculator!$B$9)+(1-(Calculator!$D$21-1)/5)))/1000+(Calculator!$D$22+((Calculator!$B$10*Sheet2!AG23+Calculator!$B$9)-25)*Calculator!$D$23/1000)*$B23*Calculator!$B$6*0.000000001*Calculator!$B$4*1000</f>
        <v>0</v>
      </c>
      <c r="AI23">
        <f>Calculator!$B$5/100*$B23*$B23*(Calculator!$D$17*(((Calculator!$D$21-1)/125)*(Calculator!$B$10*Sheet2!AH23+Calculator!$B$9)+(1-(Calculator!$D$21-1)/5)))/1000+(Calculator!$D$22+((Calculator!$B$10*Sheet2!AH23+Calculator!$B$9)-25)*Calculator!$D$23/1000)*$B23*Calculator!$B$6*0.000000001*Calculator!$B$4*1000</f>
        <v>0</v>
      </c>
      <c r="AJ23">
        <f>Calculator!$B$5/100*$B23*$B23*(Calculator!$D$17*(((Calculator!$D$21-1)/125)*(Calculator!$B$10*Sheet2!AI23+Calculator!$B$9)+(1-(Calculator!$D$21-1)/5)))/1000+(Calculator!$D$22+((Calculator!$B$10*Sheet2!AI23+Calculator!$B$9)-25)*Calculator!$D$23/1000)*$B23*Calculator!$B$6*0.000000001*Calculator!$B$4*1000</f>
        <v>0</v>
      </c>
      <c r="AK23">
        <f>Calculator!$B$5/100*$B23*$B23*(Calculator!$D$17*(((Calculator!$D$21-1)/125)*(Calculator!$B$10*Sheet2!AJ23+Calculator!$B$9)+(1-(Calculator!$D$21-1)/5)))/1000+(Calculator!$D$22+((Calculator!$B$10*Sheet2!AJ23+Calculator!$B$9)-25)*Calculator!$D$23/1000)*$B23*Calculator!$B$6*0.000000001*Calculator!$B$4*1000</f>
        <v>0</v>
      </c>
      <c r="AL23">
        <f>Calculator!$B$5/100*$B23*$B23*(Calculator!$D$17*(((Calculator!$D$21-1)/125)*(Calculator!$B$10*Sheet2!AK23+Calculator!$B$9)+(1-(Calculator!$D$21-1)/5)))/1000+(Calculator!$D$22+((Calculator!$B$10*Sheet2!AK23+Calculator!$B$9)-25)*Calculator!$D$23/1000)*$B23*Calculator!$B$6*0.000000001*Calculator!$B$4*1000</f>
        <v>0</v>
      </c>
      <c r="AM23">
        <f>Calculator!$B$5/100*$B23*$B23*(Calculator!$D$17*(((Calculator!$D$21-1)/125)*(Calculator!$B$10*Sheet2!AL23+Calculator!$B$9)+(1-(Calculator!$D$21-1)/5)))/1000+(Calculator!$D$22+((Calculator!$B$10*Sheet2!AL23+Calculator!$B$9)-25)*Calculator!$D$23/1000)*$B23*Calculator!$B$6*0.000000001*Calculator!$B$4*1000</f>
        <v>0</v>
      </c>
      <c r="AN23">
        <f>Calculator!$B$5/100*$B23*$B23*(Calculator!$D$17*(((Calculator!$D$21-1)/125)*(Calculator!$B$10*Sheet2!AM23+Calculator!$B$9)+(1-(Calculator!$D$21-1)/5)))/1000+0.5*Calculator!$B$7/Calculator!$B$8*Calculator!$D$18*0.000000001*Calculator!$B$4*1000+(Calculator!$D$19-Calculator!$D$20)*0.000000001*Calculator!$D$16*Calculator!$B$4*1000+(Calculator!$D$22+((Calculator!$B$10*Sheet2!AM23+Calculator!$B$9)-25)*Calculator!$D$23/1000)*$B23*Calculator!$B$6*0.000000001*Calculator!$B$4*1000</f>
        <v>0</v>
      </c>
      <c r="AQ23" t="str">
        <f>$AW$4&amp;"     "</f>
        <v xml:space="preserve">NTMFS5C423NL     </v>
      </c>
      <c r="AR23">
        <f>AR22</f>
        <v>20</v>
      </c>
      <c r="AW23">
        <f>Calculator!$B$5/100*AR22^2*$Q$6/1000</f>
        <v>0.37619999999999992</v>
      </c>
      <c r="AX23">
        <f>0.5*Calculator!$B$7/Calculator!$B$8*Calculator!C$18*0.000000001*Calculator!$B$4*1000</f>
        <v>4.8882823919999999E-2</v>
      </c>
      <c r="AY23">
        <f>(Calculator!C$19-Calculator!C$20)*0.000000001*Calculator!$B$16*Calculator!$B$4*1000</f>
        <v>3.1096636363636368E-2</v>
      </c>
      <c r="AZ23">
        <f ca="1">(FORECAST(AR23, INDIRECT("Sheet3!AM" &amp;MATCH($AW$4, PartName, 0)+2):INDIRECT("Sheet3!AQ" &amp;MATCH($AW$4, PartName, 0)+2), Sheet3!$AM$2:$AQ$2)+(Calculator!$B$9-25)*INDIRECT("Sheet3!AR"&amp;MATCH($AW$4,PartName,0)+2))*AR23*Calculator!$B$6*0.000000001*Calculator!$B$4*1000</f>
        <v>2.5635614895267653E-2</v>
      </c>
    </row>
    <row r="24" spans="2:56">
      <c r="B24">
        <f>Calculator!$B$3/20+B23</f>
        <v>17</v>
      </c>
      <c r="C24">
        <f ca="1">Calculator!$B$5/100*$B24*$B24*$D$6/1000+0.5*Calculator!$B$7/Calculator!$B$8*Calculator!$B$18*0.000000001*Calculator!$B$4*1000+(Calculator!$B$19-Calculator!$B$20)*0.000000001*Calculator!$B$16*Calculator!$B$4*1000+(FORECAST(B24, INDIRECT("Sheet3!AM" &amp;MATCH($D$4, PartName, 0)+2):INDIRECT("Sheet3!AQ" &amp;MATCH($D$4, PartName, 0)+2), Sheet3!$AM$2:$AQ$2)+(Calculator!$B$9-25)*INDIRECT("Sheet3!AR"&amp;MATCH($D$4,PartName,0)+2))*B24*Calculator!$B$6*0.000000001*Calculator!$B$4*1000</f>
        <v>0.33872464962942378</v>
      </c>
      <c r="D24">
        <f ca="1">Calculator!$B$5/100*$B$8*$B$8*$D$6/1000+FORECAST(B24, INDIRECT("Sheet3!AM" &amp;MATCH($D$4, PartName, 0)+2):INDIRECT("Sheet3!AQ" &amp;MATCH($D$4, PartName, 0)+2), Sheet3!$AM$2:$AQ$2)*$B24*Calculator!$B$6*0.000000001*Calculator!$B$4*1000</f>
        <v>2.3356716865787431E-2</v>
      </c>
      <c r="E24">
        <f ca="1">Calculator!$B$5/100*$B24*$B24*(Calculator!$B$17*(((Calculator!$B$21-1)/125)*(Calculator!$B$10*Sheet2!D24+Calculator!$B$9)+(1-(Calculator!$B$21-1)/5)))/1000+(FORECAST($B24,INDIRECT("Sheet3!AM"&amp;MATCH($D$4,PartName,0)+2):INDIRECT("Sheet3!AQ"&amp;MATCH($D$4,PartName,0)+2),Sheet3!$AM$2:$AQ$2)+((Calculator!$B$10*Sheet2!D24+Calculator!$B$9)-25)*INDIRECT("Sheet3!AR"&amp;MATCH($D$4,PartName,0)+2))*$B24*Calculator!$B$6*0.000000001*Calculator!$B$4*1000</f>
        <v>0.22217550709187112</v>
      </c>
      <c r="F24">
        <f ca="1">Calculator!$B$5/100*$B24*$B24*(Calculator!$B$17*(((Calculator!$B$21-1)/125)*(Calculator!$B$10*Sheet2!E24+Calculator!$B$9)+(1-(Calculator!$B$21-1)/5)))/1000+(FORECAST($B24,INDIRECT("Sheet3!AM"&amp;MATCH($D$4,PartName,0)+2):INDIRECT("Sheet3!AQ"&amp;MATCH($D$4,PartName,0)+2),Sheet3!$AM$2:$AQ$2)+((Calculator!$B$10*Sheet2!E24+Calculator!$B$9)-25)*INDIRECT("Sheet3!AR"&amp;MATCH($D$4,PartName,0)+2))*$B24*Calculator!$B$6*0.000000001*Calculator!$B$4*1000</f>
        <v>0.23677567747185585</v>
      </c>
      <c r="G24">
        <f ca="1">Calculator!$B$5/100*$B24*$B24*(Calculator!$B$17*(((Calculator!$B$21-1)/125)*(Calculator!$B$10*Sheet2!F24+Calculator!$B$9)+(1-(Calculator!$B$21-1)/5)))/1000+(FORECAST($B24,INDIRECT("Sheet3!AM"&amp;MATCH($D$4,PartName,0)+2):INDIRECT("Sheet3!AQ"&amp;MATCH($D$4,PartName,0)+2),Sheet3!$AM$2:$AQ$2)+((Calculator!$B$10*Sheet2!F24+Calculator!$B$9)-25)*INDIRECT("Sheet3!AR"&amp;MATCH($D$4,PartName,0)+2))*$B24*Calculator!$B$6*0.000000001*Calculator!$B$4*1000</f>
        <v>0.23784783455963504</v>
      </c>
      <c r="H24">
        <f ca="1">Calculator!$B$5/100*$B24*$B24*(Calculator!$B$17*(((Calculator!$B$21-1)/125)*(Calculator!$B$10*Sheet2!G24+Calculator!$B$9)+(1-(Calculator!$B$21-1)/5)))/1000+(FORECAST($B24,INDIRECT("Sheet3!AM"&amp;MATCH($D$4,PartName,0)+2):INDIRECT("Sheet3!AQ"&amp;MATCH($D$4,PartName,0)+2),Sheet3!$AM$2:$AQ$2)+((Calculator!$B$10*Sheet2!G24+Calculator!$B$9)-25)*INDIRECT("Sheet3!AR"&amp;MATCH($D$4,PartName,0)+2))*$B24*Calculator!$B$6*0.000000001*Calculator!$B$4*1000</f>
        <v>0.23792656794362702</v>
      </c>
      <c r="I24">
        <f ca="1">Calculator!$B$5/100*$B24*$B24*(Calculator!$B$17*(((Calculator!$B$21-1)/125)*(Calculator!$B$10*Sheet2!H24+Calculator!$B$9)+(1-(Calculator!$B$21-1)/5)))/1000+(FORECAST($B24,INDIRECT("Sheet3!AM"&amp;MATCH($D$4,PartName,0)+2):INDIRECT("Sheet3!AQ"&amp;MATCH($D$4,PartName,0)+2),Sheet3!$AM$2:$AQ$2)+((Calculator!$B$10*Sheet2!H24+Calculator!$B$9)-25)*INDIRECT("Sheet3!AR"&amp;MATCH($D$4,PartName,0)+2))*$B24*Calculator!$B$6*0.000000001*Calculator!$B$4*1000</f>
        <v>0.23793234969503779</v>
      </c>
      <c r="J24">
        <f ca="1">Calculator!$B$5/100*$B24*$B24*(Calculator!$B$17*(((Calculator!$B$21-1)/125)*(Calculator!$B$10*Sheet2!I24+Calculator!$B$9)+(1-(Calculator!$B$21-1)/5)))/1000+(FORECAST($B24,INDIRECT("Sheet3!AM"&amp;MATCH($D$4,PartName,0)+2):INDIRECT("Sheet3!AQ"&amp;MATCH($D$4,PartName,0)+2),Sheet3!$AM$2:$AQ$2)+((Calculator!$B$10*Sheet2!I24+Calculator!$B$9)-25)*INDIRECT("Sheet3!AR"&amp;MATCH($D$4,PartName,0)+2))*$B24*Calculator!$B$6*0.000000001*Calculator!$B$4*1000</f>
        <v>0.23793277427540871</v>
      </c>
      <c r="K24">
        <f ca="1">Calculator!$B$5/100*$B24*$B24*(Calculator!$B$17*(((Calculator!$B$21-1)/125)*(Calculator!$B$10*Sheet2!J24+Calculator!$B$9)+(1-(Calculator!$B$21-1)/5)))/1000+(FORECAST($B24,INDIRECT("Sheet3!AM"&amp;MATCH($D$4,PartName,0)+2):INDIRECT("Sheet3!AQ"&amp;MATCH($D$4,PartName,0)+2),Sheet3!$AM$2:$AQ$2)+((Calculator!$B$10*Sheet2!J24+Calculator!$B$9)-25)*INDIRECT("Sheet3!AR"&amp;MATCH($D$4,PartName,0)+2))*$B24*Calculator!$B$6*0.000000001*Calculator!$B$4*1000</f>
        <v>0.23793280545428136</v>
      </c>
      <c r="L24">
        <f ca="1">Calculator!$B$5/100*$B24*$B24*(Calculator!$B$17*(((Calculator!$B$21-1)/125)*(Calculator!$B$10*Sheet2!K24+Calculator!$B$9)+(1-(Calculator!$B$21-1)/5)))/1000+(FORECAST($B24,INDIRECT("Sheet3!AM"&amp;MATCH($D$4,PartName,0)+2):INDIRECT("Sheet3!AQ"&amp;MATCH($D$4,PartName,0)+2),Sheet3!$AM$2:$AQ$2)+((Calculator!$B$10*Sheet2!K24+Calculator!$B$9)-25)*INDIRECT("Sheet3!AR"&amp;MATCH($D$4,PartName,0)+2))*$B24*Calculator!$B$6*0.000000001*Calculator!$B$4*1000</f>
        <v>0.23793280774388814</v>
      </c>
      <c r="M24">
        <f ca="1">Calculator!$B$5/100*$B24*$B24*(Calculator!$B$17*(((Calculator!$B$21-1)/125)*(Calculator!$B$10*Sheet2!L24+Calculator!$B$9)+(1-(Calculator!$B$21-1)/5)))/1000+(FORECAST($B24,INDIRECT("Sheet3!AM"&amp;MATCH($D$4,PartName,0)+2):INDIRECT("Sheet3!AQ"&amp;MATCH($D$4,PartName,0)+2),Sheet3!$AM$2:$AQ$2)+((Calculator!$B$10*Sheet2!L24+Calculator!$B$9)-25)*INDIRECT("Sheet3!AR"&amp;MATCH($D$4,PartName,0)+2))*$B24*Calculator!$B$6*0.000000001*Calculator!$B$4*1000</f>
        <v>0.23793280791202445</v>
      </c>
      <c r="N24">
        <f ca="1">Calculator!$B$5/100*$B24*$B24*(Calculator!$B$17*(((Calculator!$B$21-1)/125)*(Calculator!$B$10*Sheet2!M24+Calculator!$B$9)+(1-(Calculator!$B$21-1)/5)))/1000+0.5*Calculator!$B$7/Calculator!$B$8*Calculator!$B$18*0.000000001*Calculator!$B$4*1000+(Calculator!$B$19-Calculator!$B$20)*0.000000001*Calculator!$B$16*Calculator!$B$4*1000+(FORECAST($B24,INDIRECT("Sheet3!AM"&amp;MATCH($D$4,PartName,0)+2):INDIRECT("Sheet3!AQ"&amp;MATCH($D$4,PartName,0)+2),Sheet3!$AM$2:$AQ$2)+((Calculator!$B$10*Sheet2!M24+Calculator!$B$9)-25)*INDIRECT("Sheet3!AR"&amp;MATCH($D$4,PartName,0)+2))*$B24*Calculator!$B$6*0.000000001*Calculator!$B$4*1000</f>
        <v>0.35619714068800784</v>
      </c>
      <c r="P24">
        <f ca="1">Calculator!$B$5/100*$B24*$B24*$Q$6/1000+0.5*Calculator!$B$7/Calculator!$B$8*Calculator!$C$18*0.000000001*Calculator!$B$4*1000+(Calculator!$C$19-Calculator!$C$20)*0.000000001*Calculator!$B$16*Calculator!$B$4*1000+(FORECAST(B24, INDIRECT("Sheet3!AM" &amp;MATCH($Q$4, PartName, 0)+2):INDIRECT("Sheet3!AQ" &amp;MATCH($Q$4, PartName, 0)+2), Sheet3!$AM$2:$AQ$2)+(Calculator!$B$9-25)*INDIRECT("Sheet3!AR"&amp;MATCH($Q$4,PartName,0)+2))*B24*Calculator!$B$6*0.000000001*Calculator!$B$4*1000</f>
        <v>0.37334996509356649</v>
      </c>
      <c r="Q24">
        <f ca="1">Calculator!$B$5/100*$B24*$B24*$Q$6/1000+FORECAST(B24, INDIRECT("Sheet3!AM" &amp;MATCH($Q$4, PartName, 0)+2):INDIRECT("Sheet3!AQ" &amp;MATCH($Q$4, PartName, 0)+2), Sheet3!$AM$2:$AQ$2)*$B24*Calculator!$B$6*0.000000001*Calculator!$B$4*1000</f>
        <v>0.29490050480993013</v>
      </c>
      <c r="R24">
        <f ca="1">Calculator!$B$5/100*$B24*$B24*(Calculator!$C$17*(((Calculator!$C$21-1)/125)*(Calculator!$B$10*Sheet2!Q24+Calculator!$B$9)+(1-(Calculator!$C$21-1)/5)))/1000+(FORECAST($B24,INDIRECT("Sheet3!AM"&amp;MATCH($Q$4,PartName,0)+2):INDIRECT("Sheet3!AQ"&amp;MATCH($Q$4,PartName,0)+2),Sheet3!$AM$2:$AQ$2)+((Calculator!$B$10*Sheet2!Q24+Calculator!$B$9)-25)*INDIRECT("Sheet3!AR"&amp;MATCH($Q$4,PartName,0)+2))*$B24*Calculator!$B$6*0.000000001*Calculator!$B$4*1000</f>
        <v>0.3234262924193505</v>
      </c>
      <c r="S24">
        <f ca="1">Calculator!$B$5/100*$B24*$B24*(Calculator!$C$17*(((Calculator!$C$21-1)/125)*(Calculator!$B$10*Sheet2!R24+Calculator!$B$9)+(1-(Calculator!$C$21-1)/5)))/1000+(FORECAST($B24,INDIRECT("Sheet3!AM"&amp;MATCH($Q$4,PartName,0)+2):INDIRECT("Sheet3!AQ"&amp;MATCH($Q$4,PartName,0)+2),Sheet3!$AM$2:$AQ$2)+((Calculator!$B$10*Sheet2!R24+Calculator!$B$9)-25)*INDIRECT("Sheet3!AR"&amp;MATCH($Q$4,PartName,0)+2))*$B24*Calculator!$B$6*0.000000001*Calculator!$B$4*1000</f>
        <v>0.32633359505124249</v>
      </c>
      <c r="T24">
        <f ca="1">Calculator!$B$5/100*$B24*$B24*(Calculator!$C$17*(((Calculator!$C$21-1)/125)*(Calculator!$B$10*Sheet2!S24+Calculator!$B$9)+(1-(Calculator!$C$21-1)/5)))/1000+(FORECAST($B24,INDIRECT("Sheet3!AM"&amp;MATCH($Q$4,PartName,0)+2):INDIRECT("Sheet3!AQ"&amp;MATCH($Q$4,PartName,0)+2),Sheet3!$AM$2:$AQ$2)+((Calculator!$B$10*Sheet2!S24+Calculator!$B$9)-25)*INDIRECT("Sheet3!AR"&amp;MATCH($Q$4,PartName,0)+2))*$B24*Calculator!$B$6*0.000000001*Calculator!$B$4*1000</f>
        <v>0.32662990268380065</v>
      </c>
      <c r="U24">
        <f ca="1">Calculator!$B$5/100*$B24*$B24*(Calculator!$C$17*(((Calculator!$C$21-1)/125)*(Calculator!$B$10*Sheet2!T24+Calculator!$B$9)+(1-(Calculator!$C$21-1)/5)))/1000+(FORECAST($B24,INDIRECT("Sheet3!AM"&amp;MATCH($Q$4,PartName,0)+2):INDIRECT("Sheet3!AQ"&amp;MATCH($Q$4,PartName,0)+2),Sheet3!$AM$2:$AQ$2)+((Calculator!$B$10*Sheet2!T24+Calculator!$B$9)-25)*INDIRECT("Sheet3!AR"&amp;MATCH($Q$4,PartName,0)+2))*$B24*Calculator!$B$6*0.000000001*Calculator!$B$4*1000</f>
        <v>0.32666010188361888</v>
      </c>
      <c r="V24">
        <f ca="1">Calculator!$B$5/100*$B24*$B24*(Calculator!$C$17*(((Calculator!$C$21-1)/125)*(Calculator!$B$10*Sheet2!U24+Calculator!$B$9)+(1-(Calculator!$C$21-1)/5)))/1000+(FORECAST($B24,INDIRECT("Sheet3!AM"&amp;MATCH($Q$4,PartName,0)+2):INDIRECT("Sheet3!AQ"&amp;MATCH($Q$4,PartName,0)+2),Sheet3!$AM$2:$AQ$2)+((Calculator!$B$10*Sheet2!U24+Calculator!$B$9)-25)*INDIRECT("Sheet3!AR"&amp;MATCH($Q$4,PartName,0)+2))*$B24*Calculator!$B$6*0.000000001*Calculator!$B$4*1000</f>
        <v>0.32666317973774561</v>
      </c>
      <c r="W24">
        <f ca="1">Calculator!$B$5/100*$B24*$B24*(Calculator!$C$17*(((Calculator!$C$21-1)/125)*(Calculator!$B$10*Sheet2!V24+Calculator!$B$9)+(1-(Calculator!$C$21-1)/5)))/1000+(FORECAST($B24,INDIRECT("Sheet3!AM"&amp;MATCH($Q$4,PartName,0)+2):INDIRECT("Sheet3!AQ"&amp;MATCH($Q$4,PartName,0)+2),Sheet3!$AM$2:$AQ$2)+((Calculator!$B$10*Sheet2!V24+Calculator!$B$9)-25)*INDIRECT("Sheet3!AR"&amp;MATCH($Q$4,PartName,0)+2))*$B24*Calculator!$B$6*0.000000001*Calculator!$B$4*1000</f>
        <v>0.32666349342771361</v>
      </c>
      <c r="X24">
        <f ca="1">Calculator!$B$5/100*$B24*$B24*(Calculator!$C$17*(((Calculator!$C$21-1)/125)*(Calculator!$B$10*Sheet2!W24+Calculator!$B$9)+(1-(Calculator!$C$21-1)/5)))/1000+(FORECAST($B24,INDIRECT("Sheet3!AM"&amp;MATCH($Q$4,PartName,0)+2):INDIRECT("Sheet3!AQ"&amp;MATCH($Q$4,PartName,0)+2),Sheet3!$AM$2:$AQ$2)+((Calculator!$B$10*Sheet2!W24+Calculator!$B$9)-25)*INDIRECT("Sheet3!AR"&amp;MATCH($Q$4,PartName,0)+2))*$B24*Calculator!$B$6*0.000000001*Calculator!$B$4*1000</f>
        <v>0.32666352539849325</v>
      </c>
      <c r="Y24">
        <f ca="1">Calculator!$B$5/100*$B24*$B24*(Calculator!$C$17*(((Calculator!$C$21-1)/125)*(Calculator!$B$10*Sheet2!X24+Calculator!$B$9)+(1-(Calculator!$C$21-1)/5)))/1000+(FORECAST($B24,INDIRECT("Sheet3!AM"&amp;MATCH($Q$4,PartName,0)+2):INDIRECT("Sheet3!AQ"&amp;MATCH($Q$4,PartName,0)+2),Sheet3!$AM$2:$AQ$2)+((Calculator!$B$10*Sheet2!X24+Calculator!$B$9)-25)*INDIRECT("Sheet3!AR"&amp;MATCH($Q$4,PartName,0)+2))*$B24*Calculator!$B$6*0.000000001*Calculator!$B$4*1000</f>
        <v>0.32666352865690396</v>
      </c>
      <c r="Z24">
        <f ca="1">Calculator!$B$5/100*$B24*$B24*(Calculator!$C$17*(((Calculator!$C$21-1)/125)*(Calculator!$B$10*Sheet2!Y24+Calculator!$B$9)+(1-(Calculator!$C$21-1)/5)))/1000+(FORECAST($B24,INDIRECT("Sheet3!AM"&amp;MATCH($Q$4,PartName,0)+2):INDIRECT("Sheet3!AQ"&amp;MATCH($Q$4,PartName,0)+2),Sheet3!$AM$2:$AQ$2)+((Calculator!$B$10*Sheet2!Y24+Calculator!$B$9)-25)*INDIRECT("Sheet3!AR"&amp;MATCH($Q$4,PartName,0)+2))*$B24*Calculator!$B$6*0.000000001*Calculator!$B$4*1000</f>
        <v>0.32666352898899598</v>
      </c>
      <c r="AA24">
        <f ca="1">Calculator!$B$5/100*$B24*$B24*(Calculator!$C$17*(((Calculator!$C$21-1)/125)*(Calculator!$B$10*Sheet2!Z24+Calculator!$B$9)+(1-(Calculator!$C$21-1)/5)))/1000+0.5*Calculator!$B$7/Calculator!$B$8*Calculator!$C$18*0.000000001*Calculator!$B$4*1000+(Calculator!$C$19-Calculator!$C$20)*0.000000001*Calculator!$B$16*Calculator!$B$4*1000+(FORECAST($B24,INDIRECT("Sheet3!AM"&amp;MATCH($Q$4,PartName,0)+2):INDIRECT("Sheet3!AQ"&amp;MATCH($Q$4,PartName,0)+2),Sheet3!$AM$2:$AQ$2)+((Calculator!$B$10*Sheet2!Z24+Calculator!$B$9)-25)*INDIRECT("Sheet3!AR"&amp;MATCH($Q$4,PartName,0)+2))*$B24*Calculator!$B$6*0.000000001*Calculator!$B$4*1000</f>
        <v>0.40664298930647857</v>
      </c>
      <c r="AC24">
        <f>Calculator!$B$5/100*$B24*$B24*$AD$6/1000+0.5*Calculator!$B$7/Calculator!$B$8*Calculator!$D$18*0.000000001*Calculator!$B$4*1000+(Calculator!$D$19-Calculator!$D$20)*0.000000001*Calculator!$D$16*Calculator!$B$4*1000+(Calculator!$D$22+(Calculator!$B$9-25)*Calculator!$D$23/1000)*B24*Calculator!$B$6*0.000000001*Calculator!$B$4*1000</f>
        <v>0</v>
      </c>
      <c r="AD24">
        <f>Calculator!$B$5/100*$B24*$B24*$AD$6/1000+Calculator!$D$22*$B24*Calculator!$B$6*0.000000001*Calculator!$B$4*1000</f>
        <v>0</v>
      </c>
      <c r="AE24">
        <f>Calculator!$B$5/100*$B24*$B24*(Calculator!$D$17*(((Calculator!$D$21-1)/125)*(Calculator!$B$10*Sheet2!AD24+Calculator!$B$9)+(1-(Calculator!$D$21-1)/5)))/1000+(Calculator!$D$22+((Calculator!$B$10*Sheet2!AD24+Calculator!$B$9)-25)*Calculator!$D$23/1000)*$B24*Calculator!$B$6*0.000000001*Calculator!$B$4*1000</f>
        <v>0</v>
      </c>
      <c r="AF24">
        <f>Calculator!$B$5/100*$B24*$B24*(Calculator!$D$17*(((Calculator!$D$21-1)/125)*(Calculator!$B$10*Sheet2!AE24+Calculator!$B$9)+(1-(Calculator!$D$21-1)/5)))/1000+(Calculator!$D$22+((Calculator!$B$10*Sheet2!AE24+Calculator!$B$9)-25)*Calculator!$D$23/1000)*$B24*Calculator!$B$6*0.000000001*Calculator!$B$4*1000</f>
        <v>0</v>
      </c>
      <c r="AG24">
        <f>Calculator!$B$5/100*$B24*$B24*(Calculator!$D$17*(((Calculator!$D$21-1)/125)*(Calculator!$B$10*Sheet2!AF24+Calculator!$B$9)+(1-(Calculator!$D$21-1)/5)))/1000+(Calculator!$D$22+((Calculator!$B$10*Sheet2!AF24+Calculator!$B$9)-25)*Calculator!$D$23/1000)*$B24*Calculator!$B$6*0.000000001*Calculator!$B$4*1000</f>
        <v>0</v>
      </c>
      <c r="AH24">
        <f>Calculator!$B$5/100*$B24*$B24*(Calculator!$D$17*(((Calculator!$D$21-1)/125)*(Calculator!$B$10*Sheet2!AG24+Calculator!$B$9)+(1-(Calculator!$D$21-1)/5)))/1000+(Calculator!$D$22+((Calculator!$B$10*Sheet2!AG24+Calculator!$B$9)-25)*Calculator!$D$23/1000)*$B24*Calculator!$B$6*0.000000001*Calculator!$B$4*1000</f>
        <v>0</v>
      </c>
      <c r="AI24">
        <f>Calculator!$B$5/100*$B24*$B24*(Calculator!$D$17*(((Calculator!$D$21-1)/125)*(Calculator!$B$10*Sheet2!AH24+Calculator!$B$9)+(1-(Calculator!$D$21-1)/5)))/1000+(Calculator!$D$22+((Calculator!$B$10*Sheet2!AH24+Calculator!$B$9)-25)*Calculator!$D$23/1000)*$B24*Calculator!$B$6*0.000000001*Calculator!$B$4*1000</f>
        <v>0</v>
      </c>
      <c r="AJ24">
        <f>Calculator!$B$5/100*$B24*$B24*(Calculator!$D$17*(((Calculator!$D$21-1)/125)*(Calculator!$B$10*Sheet2!AI24+Calculator!$B$9)+(1-(Calculator!$D$21-1)/5)))/1000+(Calculator!$D$22+((Calculator!$B$10*Sheet2!AI24+Calculator!$B$9)-25)*Calculator!$D$23/1000)*$B24*Calculator!$B$6*0.000000001*Calculator!$B$4*1000</f>
        <v>0</v>
      </c>
      <c r="AK24">
        <f>Calculator!$B$5/100*$B24*$B24*(Calculator!$D$17*(((Calculator!$D$21-1)/125)*(Calculator!$B$10*Sheet2!AJ24+Calculator!$B$9)+(1-(Calculator!$D$21-1)/5)))/1000+(Calculator!$D$22+((Calculator!$B$10*Sheet2!AJ24+Calculator!$B$9)-25)*Calculator!$D$23/1000)*$B24*Calculator!$B$6*0.000000001*Calculator!$B$4*1000</f>
        <v>0</v>
      </c>
      <c r="AL24">
        <f>Calculator!$B$5/100*$B24*$B24*(Calculator!$D$17*(((Calculator!$D$21-1)/125)*(Calculator!$B$10*Sheet2!AK24+Calculator!$B$9)+(1-(Calculator!$D$21-1)/5)))/1000+(Calculator!$D$22+((Calculator!$B$10*Sheet2!AK24+Calculator!$B$9)-25)*Calculator!$D$23/1000)*$B24*Calculator!$B$6*0.000000001*Calculator!$B$4*1000</f>
        <v>0</v>
      </c>
      <c r="AM24">
        <f>Calculator!$B$5/100*$B24*$B24*(Calculator!$D$17*(((Calculator!$D$21-1)/125)*(Calculator!$B$10*Sheet2!AL24+Calculator!$B$9)+(1-(Calculator!$D$21-1)/5)))/1000+(Calculator!$D$22+((Calculator!$B$10*Sheet2!AL24+Calculator!$B$9)-25)*Calculator!$D$23/1000)*$B24*Calculator!$B$6*0.000000001*Calculator!$B$4*1000</f>
        <v>0</v>
      </c>
      <c r="AN24">
        <f>Calculator!$B$5/100*$B24*$B24*(Calculator!$D$17*(((Calculator!$D$21-1)/125)*(Calculator!$B$10*Sheet2!AM24+Calculator!$B$9)+(1-(Calculator!$D$21-1)/5)))/1000+0.5*Calculator!$B$7/Calculator!$B$8*Calculator!$D$18*0.000000001*Calculator!$B$4*1000+(Calculator!$D$19-Calculator!$D$20)*0.000000001*Calculator!$D$16*Calculator!$B$4*1000+(Calculator!$D$22+((Calculator!$B$10*Sheet2!AM24+Calculator!$B$9)-25)*Calculator!$D$23/1000)*$B24*Calculator!$B$6*0.000000001*Calculator!$B$4*1000</f>
        <v>0</v>
      </c>
      <c r="AQ24" t="str">
        <f>$BA$4&amp;"     "</f>
        <v xml:space="preserve">0     </v>
      </c>
      <c r="AR24">
        <f>AR23</f>
        <v>20</v>
      </c>
      <c r="BA24">
        <f>Calculator!$B$5/100*AR22^2*$AD$6/1000</f>
        <v>0</v>
      </c>
      <c r="BB24">
        <f>0.5*Calculator!$B$7/Calculator!$B$8*Calculator!D$18*0.000000001*Calculator!$B$4*1000</f>
        <v>0</v>
      </c>
      <c r="BC24">
        <f>(Calculator!D$19-Calculator!D$20)*0.000000001*Calculator!$D$16*Calculator!$B$4*1000</f>
        <v>0</v>
      </c>
      <c r="BD24">
        <f>AR24*(Calculator!$D$22+(Calculator!$B$9-25)*Calculator!$D$23/1000)*Calculator!$B$6*0.000000001*Calculator!$B$4*1000</f>
        <v>0</v>
      </c>
    </row>
    <row r="25" spans="2:56">
      <c r="B25">
        <f>Calculator!$B$3/20+B24</f>
        <v>18</v>
      </c>
      <c r="C25">
        <f ca="1">Calculator!$B$5/100*$B25*$B25*$D$6/1000+0.5*Calculator!$B$7/Calculator!$B$8*Calculator!$B$18*0.000000001*Calculator!$B$4*1000+(Calculator!$B$19-Calculator!$B$20)*0.000000001*Calculator!$B$16*Calculator!$B$4*1000+(FORECAST(B25, INDIRECT("Sheet3!AM" &amp;MATCH($D$4, PartName, 0)+2):INDIRECT("Sheet3!AQ" &amp;MATCH($D$4, PartName, 0)+2), Sheet3!$AM$2:$AQ$2)+(Calculator!$B$9-25)*INDIRECT("Sheet3!AR"&amp;MATCH($D$4,PartName,0)+2))*B25*Calculator!$B$6*0.000000001*Calculator!$B$4*1000</f>
        <v>0.36418328956736018</v>
      </c>
      <c r="D25">
        <f ca="1">Calculator!$B$5/100*$B$8*$B$8*$D$6/1000+FORECAST(B25, INDIRECT("Sheet3!AM" &amp;MATCH($D$4, PartName, 0)+2):INDIRECT("Sheet3!AQ" &amp;MATCH($D$4, PartName, 0)+2), Sheet3!$AM$2:$AQ$2)*$B25*Calculator!$B$6*0.000000001*Calculator!$B$4*1000</f>
        <v>2.4765856803723823E-2</v>
      </c>
      <c r="E25">
        <f ca="1">Calculator!$B$5/100*$B25*$B25*(Calculator!$B$17*(((Calculator!$B$21-1)/125)*(Calculator!$B$10*Sheet2!D25+Calculator!$B$9)+(1-(Calculator!$B$21-1)/5)))/1000+(FORECAST($B25,INDIRECT("Sheet3!AM"&amp;MATCH($D$4,PartName,0)+2):INDIRECT("Sheet3!AQ"&amp;MATCH($D$4,PartName,0)+2),Sheet3!$AM$2:$AQ$2)+((Calculator!$B$10*Sheet2!D25+Calculator!$B$9)-25)*INDIRECT("Sheet3!AR"&amp;MATCH($D$4,PartName,0)+2))*$B25*Calculator!$B$6*0.000000001*Calculator!$B$4*1000</f>
        <v>0.24796543285835163</v>
      </c>
      <c r="F25">
        <f ca="1">Calculator!$B$5/100*$B25*$B25*(Calculator!$B$17*(((Calculator!$B$21-1)/125)*(Calculator!$B$10*Sheet2!E25+Calculator!$B$9)+(1-(Calculator!$B$21-1)/5)))/1000+(FORECAST($B25,INDIRECT("Sheet3!AM"&amp;MATCH($D$4,PartName,0)+2):INDIRECT("Sheet3!AQ"&amp;MATCH($D$4,PartName,0)+2),Sheet3!$AM$2:$AQ$2)+((Calculator!$B$10*Sheet2!E25+Calculator!$B$9)-25)*INDIRECT("Sheet3!AR"&amp;MATCH($D$4,PartName,0)+2))*$B25*Calculator!$B$6*0.000000001*Calculator!$B$4*1000</f>
        <v>0.26640907449849061</v>
      </c>
      <c r="G25">
        <f ca="1">Calculator!$B$5/100*$B25*$B25*(Calculator!$B$17*(((Calculator!$B$21-1)/125)*(Calculator!$B$10*Sheet2!F25+Calculator!$B$9)+(1-(Calculator!$B$21-1)/5)))/1000+(FORECAST($B25,INDIRECT("Sheet3!AM"&amp;MATCH($D$4,PartName,0)+2):INDIRECT("Sheet3!AQ"&amp;MATCH($D$4,PartName,0)+2),Sheet3!$AM$2:$AQ$2)+((Calculator!$B$10*Sheet2!F25+Calculator!$B$9)-25)*INDIRECT("Sheet3!AR"&amp;MATCH($D$4,PartName,0)+2))*$B25*Calculator!$B$6*0.000000001*Calculator!$B$4*1000</f>
        <v>0.26793312720039464</v>
      </c>
      <c r="H25">
        <f ca="1">Calculator!$B$5/100*$B25*$B25*(Calculator!$B$17*(((Calculator!$B$21-1)/125)*(Calculator!$B$10*Sheet2!G25+Calculator!$B$9)+(1-(Calculator!$B$21-1)/5)))/1000+(FORECAST($B25,INDIRECT("Sheet3!AM"&amp;MATCH($D$4,PartName,0)+2):INDIRECT("Sheet3!AQ"&amp;MATCH($D$4,PartName,0)+2),Sheet3!$AM$2:$AQ$2)+((Calculator!$B$10*Sheet2!G25+Calculator!$B$9)-25)*INDIRECT("Sheet3!AR"&amp;MATCH($D$4,PartName,0)+2))*$B25*Calculator!$B$6*0.000000001*Calculator!$B$4*1000</f>
        <v>0.26805906418634889</v>
      </c>
      <c r="I25">
        <f ca="1">Calculator!$B$5/100*$B25*$B25*(Calculator!$B$17*(((Calculator!$B$21-1)/125)*(Calculator!$B$10*Sheet2!H25+Calculator!$B$9)+(1-(Calculator!$B$21-1)/5)))/1000+(FORECAST($B25,INDIRECT("Sheet3!AM"&amp;MATCH($D$4,PartName,0)+2):INDIRECT("Sheet3!AQ"&amp;MATCH($D$4,PartName,0)+2),Sheet3!$AM$2:$AQ$2)+((Calculator!$B$10*Sheet2!H25+Calculator!$B$9)-25)*INDIRECT("Sheet3!AR"&amp;MATCH($D$4,PartName,0)+2))*$B25*Calculator!$B$6*0.000000001*Calculator!$B$4*1000</f>
        <v>0.26806947073227183</v>
      </c>
      <c r="J25">
        <f ca="1">Calculator!$B$5/100*$B25*$B25*(Calculator!$B$17*(((Calculator!$B$21-1)/125)*(Calculator!$B$10*Sheet2!I25+Calculator!$B$9)+(1-(Calculator!$B$21-1)/5)))/1000+(FORECAST($B25,INDIRECT("Sheet3!AM"&amp;MATCH($D$4,PartName,0)+2):INDIRECT("Sheet3!AQ"&amp;MATCH($D$4,PartName,0)+2),Sheet3!$AM$2:$AQ$2)+((Calculator!$B$10*Sheet2!I25+Calculator!$B$9)-25)*INDIRECT("Sheet3!AR"&amp;MATCH($D$4,PartName,0)+2))*$B25*Calculator!$B$6*0.000000001*Calculator!$B$4*1000</f>
        <v>0.26807033065596475</v>
      </c>
      <c r="K25">
        <f ca="1">Calculator!$B$5/100*$B25*$B25*(Calculator!$B$17*(((Calculator!$B$21-1)/125)*(Calculator!$B$10*Sheet2!J25+Calculator!$B$9)+(1-(Calculator!$B$21-1)/5)))/1000+(FORECAST($B25,INDIRECT("Sheet3!AM"&amp;MATCH($D$4,PartName,0)+2):INDIRECT("Sheet3!AQ"&amp;MATCH($D$4,PartName,0)+2),Sheet3!$AM$2:$AQ$2)+((Calculator!$B$10*Sheet2!J25+Calculator!$B$9)-25)*INDIRECT("Sheet3!AR"&amp;MATCH($D$4,PartName,0)+2))*$B25*Calculator!$B$6*0.000000001*Calculator!$B$4*1000</f>
        <v>0.26807040171400487</v>
      </c>
      <c r="L25">
        <f ca="1">Calculator!$B$5/100*$B25*$B25*(Calculator!$B$17*(((Calculator!$B$21-1)/125)*(Calculator!$B$10*Sheet2!K25+Calculator!$B$9)+(1-(Calculator!$B$21-1)/5)))/1000+(FORECAST($B25,INDIRECT("Sheet3!AM"&amp;MATCH($D$4,PartName,0)+2):INDIRECT("Sheet3!AQ"&amp;MATCH($D$4,PartName,0)+2),Sheet3!$AM$2:$AQ$2)+((Calculator!$B$10*Sheet2!K25+Calculator!$B$9)-25)*INDIRECT("Sheet3!AR"&amp;MATCH($D$4,PartName,0)+2))*$B25*Calculator!$B$6*0.000000001*Calculator!$B$4*1000</f>
        <v>0.26807040758574113</v>
      </c>
      <c r="M25">
        <f ca="1">Calculator!$B$5/100*$B25*$B25*(Calculator!$B$17*(((Calculator!$B$21-1)/125)*(Calculator!$B$10*Sheet2!L25+Calculator!$B$9)+(1-(Calculator!$B$21-1)/5)))/1000+(FORECAST($B25,INDIRECT("Sheet3!AM"&amp;MATCH($D$4,PartName,0)+2):INDIRECT("Sheet3!AQ"&amp;MATCH($D$4,PartName,0)+2),Sheet3!$AM$2:$AQ$2)+((Calculator!$B$10*Sheet2!L25+Calculator!$B$9)-25)*INDIRECT("Sheet3!AR"&amp;MATCH($D$4,PartName,0)+2))*$B25*Calculator!$B$6*0.000000001*Calculator!$B$4*1000</f>
        <v>0.26807040807094001</v>
      </c>
      <c r="N25">
        <f ca="1">Calculator!$B$5/100*$B25*$B25*(Calculator!$B$17*(((Calculator!$B$21-1)/125)*(Calculator!$B$10*Sheet2!M25+Calculator!$B$9)+(1-(Calculator!$B$21-1)/5)))/1000+0.5*Calculator!$B$7/Calculator!$B$8*Calculator!$B$18*0.000000001*Calculator!$B$4*1000+(Calculator!$B$19-Calculator!$B$20)*0.000000001*Calculator!$B$16*Calculator!$B$4*1000+(FORECAST($B25,INDIRECT("Sheet3!AM"&amp;MATCH($D$4,PartName,0)+2):INDIRECT("Sheet3!AQ"&amp;MATCH($D$4,PartName,0)+2),Sheet3!$AM$2:$AQ$2)+((Calculator!$B$10*Sheet2!M25+Calculator!$B$9)-25)*INDIRECT("Sheet3!AR"&amp;MATCH($D$4,PartName,0)+2))*$B25*Calculator!$B$6*0.000000001*Calculator!$B$4*1000</f>
        <v>0.3863347408746699</v>
      </c>
      <c r="P25">
        <f ca="1">Calculator!$B$5/100*$B25*$B25*$Q$6/1000+0.5*Calculator!$B$7/Calculator!$B$8*Calculator!$C$18*0.000000001*Calculator!$B$4*1000+(Calculator!$C$19-Calculator!$C$20)*0.000000001*Calculator!$B$16*Calculator!$B$4*1000+(FORECAST(B25, INDIRECT("Sheet3!AM" &amp;MATCH($Q$4, PartName, 0)+2):INDIRECT("Sheet3!AQ" &amp;MATCH($Q$4, PartName, 0)+2), Sheet3!$AM$2:$AQ$2)+(Calculator!$B$9-25)*INDIRECT("Sheet3!AR"&amp;MATCH($Q$4,PartName,0)+2))*B25*Calculator!$B$6*0.000000001*Calculator!$B$4*1000</f>
        <v>0.40761520697099085</v>
      </c>
      <c r="Q25">
        <f ca="1">Calculator!$B$5/100*$B25*$B25*$Q$6/1000+FORECAST(B25, INDIRECT("Sheet3!AM" &amp;MATCH($Q$4, PartName, 0)+2):INDIRECT("Sheet3!AQ" &amp;MATCH($Q$4, PartName, 0)+2), Sheet3!$AM$2:$AQ$2)*$B25*Calculator!$B$6*0.000000001*Calculator!$B$4*1000</f>
        <v>0.32925574668735452</v>
      </c>
      <c r="R25">
        <f ca="1">Calculator!$B$5/100*$B25*$B25*(Calculator!$C$17*(((Calculator!$C$21-1)/125)*(Calculator!$B$10*Sheet2!Q25+Calculator!$B$9)+(1-(Calculator!$C$21-1)/5)))/1000+(FORECAST($B25,INDIRECT("Sheet3!AM"&amp;MATCH($Q$4,PartName,0)+2):INDIRECT("Sheet3!AQ"&amp;MATCH($Q$4,PartName,0)+2),Sheet3!$AM$2:$AQ$2)+((Calculator!$B$10*Sheet2!Q25+Calculator!$B$9)-25)*INDIRECT("Sheet3!AR"&amp;MATCH($Q$4,PartName,0)+2))*$B25*Calculator!$B$6*0.000000001*Calculator!$B$4*1000</f>
        <v>0.3653573922646367</v>
      </c>
      <c r="S25">
        <f ca="1">Calculator!$B$5/100*$B25*$B25*(Calculator!$C$17*(((Calculator!$C$21-1)/125)*(Calculator!$B$10*Sheet2!R25+Calculator!$B$9)+(1-(Calculator!$C$21-1)/5)))/1000+(FORECAST($B25,INDIRECT("Sheet3!AM"&amp;MATCH($Q$4,PartName,0)+2):INDIRECT("Sheet3!AQ"&amp;MATCH($Q$4,PartName,0)+2),Sheet3!$AM$2:$AQ$2)+((Calculator!$B$10*Sheet2!R25+Calculator!$B$9)-25)*INDIRECT("Sheet3!AR"&amp;MATCH($Q$4,PartName,0)+2))*$B25*Calculator!$B$6*0.000000001*Calculator!$B$4*1000</f>
        <v>0.36949342783250172</v>
      </c>
      <c r="T25">
        <f ca="1">Calculator!$B$5/100*$B25*$B25*(Calculator!$C$17*(((Calculator!$C$21-1)/125)*(Calculator!$B$10*Sheet2!S25+Calculator!$B$9)+(1-(Calculator!$C$21-1)/5)))/1000+(FORECAST($B25,INDIRECT("Sheet3!AM"&amp;MATCH($Q$4,PartName,0)+2):INDIRECT("Sheet3!AQ"&amp;MATCH($Q$4,PartName,0)+2),Sheet3!$AM$2:$AQ$2)+((Calculator!$B$10*Sheet2!S25+Calculator!$B$9)-25)*INDIRECT("Sheet3!AR"&amp;MATCH($Q$4,PartName,0)+2))*$B25*Calculator!$B$6*0.000000001*Calculator!$B$4*1000</f>
        <v>0.36996727853778399</v>
      </c>
      <c r="U25">
        <f ca="1">Calculator!$B$5/100*$B25*$B25*(Calculator!$C$17*(((Calculator!$C$21-1)/125)*(Calculator!$B$10*Sheet2!T25+Calculator!$B$9)+(1-(Calculator!$C$21-1)/5)))/1000+(FORECAST($B25,INDIRECT("Sheet3!AM"&amp;MATCH($Q$4,PartName,0)+2):INDIRECT("Sheet3!AQ"&amp;MATCH($Q$4,PartName,0)+2),Sheet3!$AM$2:$AQ$2)+((Calculator!$B$10*Sheet2!T25+Calculator!$B$9)-25)*INDIRECT("Sheet3!AR"&amp;MATCH($Q$4,PartName,0)+2))*$B25*Calculator!$B$6*0.000000001*Calculator!$B$4*1000</f>
        <v>0.37002156590722568</v>
      </c>
      <c r="V25">
        <f ca="1">Calculator!$B$5/100*$B25*$B25*(Calculator!$C$17*(((Calculator!$C$21-1)/125)*(Calculator!$B$10*Sheet2!U25+Calculator!$B$9)+(1-(Calculator!$C$21-1)/5)))/1000+(FORECAST($B25,INDIRECT("Sheet3!AM"&amp;MATCH($Q$4,PartName,0)+2):INDIRECT("Sheet3!AQ"&amp;MATCH($Q$4,PartName,0)+2),Sheet3!$AM$2:$AQ$2)+((Calculator!$B$10*Sheet2!U25+Calculator!$B$9)-25)*INDIRECT("Sheet3!AR"&amp;MATCH($Q$4,PartName,0)+2))*$B25*Calculator!$B$6*0.000000001*Calculator!$B$4*1000</f>
        <v>0.37002778541570813</v>
      </c>
      <c r="W25">
        <f ca="1">Calculator!$B$5/100*$B25*$B25*(Calculator!$C$17*(((Calculator!$C$21-1)/125)*(Calculator!$B$10*Sheet2!V25+Calculator!$B$9)+(1-(Calculator!$C$21-1)/5)))/1000+(FORECAST($B25,INDIRECT("Sheet3!AM"&amp;MATCH($Q$4,PartName,0)+2):INDIRECT("Sheet3!AQ"&amp;MATCH($Q$4,PartName,0)+2),Sheet3!$AM$2:$AQ$2)+((Calculator!$B$10*Sheet2!V25+Calculator!$B$9)-25)*INDIRECT("Sheet3!AR"&amp;MATCH($Q$4,PartName,0)+2))*$B25*Calculator!$B$6*0.000000001*Calculator!$B$4*1000</f>
        <v>0.37002849796240467</v>
      </c>
      <c r="X25">
        <f ca="1">Calculator!$B$5/100*$B25*$B25*(Calculator!$C$17*(((Calculator!$C$21-1)/125)*(Calculator!$B$10*Sheet2!W25+Calculator!$B$9)+(1-(Calculator!$C$21-1)/5)))/1000+(FORECAST($B25,INDIRECT("Sheet3!AM"&amp;MATCH($Q$4,PartName,0)+2):INDIRECT("Sheet3!AQ"&amp;MATCH($Q$4,PartName,0)+2),Sheet3!$AM$2:$AQ$2)+((Calculator!$B$10*Sheet2!W25+Calculator!$B$9)-25)*INDIRECT("Sheet3!AR"&amp;MATCH($Q$4,PartName,0)+2))*$B25*Calculator!$B$6*0.000000001*Calculator!$B$4*1000</f>
        <v>0.37002857959631458</v>
      </c>
      <c r="Y25">
        <f ca="1">Calculator!$B$5/100*$B25*$B25*(Calculator!$C$17*(((Calculator!$C$21-1)/125)*(Calculator!$B$10*Sheet2!X25+Calculator!$B$9)+(1-(Calculator!$C$21-1)/5)))/1000+(FORECAST($B25,INDIRECT("Sheet3!AM"&amp;MATCH($Q$4,PartName,0)+2):INDIRECT("Sheet3!AQ"&amp;MATCH($Q$4,PartName,0)+2),Sheet3!$AM$2:$AQ$2)+((Calculator!$B$10*Sheet2!X25+Calculator!$B$9)-25)*INDIRECT("Sheet3!AR"&amp;MATCH($Q$4,PartName,0)+2))*$B25*Calculator!$B$6*0.000000001*Calculator!$B$4*1000</f>
        <v>0.37002858894881768</v>
      </c>
      <c r="Z25">
        <f ca="1">Calculator!$B$5/100*$B25*$B25*(Calculator!$C$17*(((Calculator!$C$21-1)/125)*(Calculator!$B$10*Sheet2!Y25+Calculator!$B$9)+(1-(Calculator!$C$21-1)/5)))/1000+(FORECAST($B25,INDIRECT("Sheet3!AM"&amp;MATCH($Q$4,PartName,0)+2):INDIRECT("Sheet3!AQ"&amp;MATCH($Q$4,PartName,0)+2),Sheet3!$AM$2:$AQ$2)+((Calculator!$B$10*Sheet2!Y25+Calculator!$B$9)-25)*INDIRECT("Sheet3!AR"&amp;MATCH($Q$4,PartName,0)+2))*$B25*Calculator!$B$6*0.000000001*Calculator!$B$4*1000</f>
        <v>0.37002859002030031</v>
      </c>
      <c r="AA25">
        <f ca="1">Calculator!$B$5/100*$B25*$B25*(Calculator!$C$17*(((Calculator!$C$21-1)/125)*(Calculator!$B$10*Sheet2!Z25+Calculator!$B$9)+(1-(Calculator!$C$21-1)/5)))/1000+0.5*Calculator!$B$7/Calculator!$B$8*Calculator!$C$18*0.000000001*Calculator!$B$4*1000+(Calculator!$C$19-Calculator!$C$20)*0.000000001*Calculator!$B$16*Calculator!$B$4*1000+(FORECAST($B25,INDIRECT("Sheet3!AM"&amp;MATCH($Q$4,PartName,0)+2):INDIRECT("Sheet3!AQ"&amp;MATCH($Q$4,PartName,0)+2),Sheet3!$AM$2:$AQ$2)+((Calculator!$B$10*Sheet2!Z25+Calculator!$B$9)-25)*INDIRECT("Sheet3!AR"&amp;MATCH($Q$4,PartName,0)+2))*$B25*Calculator!$B$6*0.000000001*Calculator!$B$4*1000</f>
        <v>0.45000805042669251</v>
      </c>
      <c r="AC25">
        <f>Calculator!$B$5/100*$B25*$B25*$AD$6/1000+0.5*Calculator!$B$7/Calculator!$B$8*Calculator!$D$18*0.000000001*Calculator!$B$4*1000+(Calculator!$D$19-Calculator!$D$20)*0.000000001*Calculator!$D$16*Calculator!$B$4*1000+(Calculator!$D$22+(Calculator!$B$9-25)*Calculator!$D$23/1000)*B25*Calculator!$B$6*0.000000001*Calculator!$B$4*1000</f>
        <v>0</v>
      </c>
      <c r="AD25">
        <f>Calculator!$B$5/100*$B25*$B25*$AD$6/1000+Calculator!$D$22*$B25*Calculator!$B$6*0.000000001*Calculator!$B$4*1000</f>
        <v>0</v>
      </c>
      <c r="AE25">
        <f>Calculator!$B$5/100*$B25*$B25*(Calculator!$D$17*(((Calculator!$D$21-1)/125)*(Calculator!$B$10*Sheet2!AD25+Calculator!$B$9)+(1-(Calculator!$D$21-1)/5)))/1000+(Calculator!$D$22+((Calculator!$B$10*Sheet2!AD25+Calculator!$B$9)-25)*Calculator!$D$23/1000)*$B25*Calculator!$B$6*0.000000001*Calculator!$B$4*1000</f>
        <v>0</v>
      </c>
      <c r="AF25">
        <f>Calculator!$B$5/100*$B25*$B25*(Calculator!$D$17*(((Calculator!$D$21-1)/125)*(Calculator!$B$10*Sheet2!AE25+Calculator!$B$9)+(1-(Calculator!$D$21-1)/5)))/1000+(Calculator!$D$22+((Calculator!$B$10*Sheet2!AE25+Calculator!$B$9)-25)*Calculator!$D$23/1000)*$B25*Calculator!$B$6*0.000000001*Calculator!$B$4*1000</f>
        <v>0</v>
      </c>
      <c r="AG25">
        <f>Calculator!$B$5/100*$B25*$B25*(Calculator!$D$17*(((Calculator!$D$21-1)/125)*(Calculator!$B$10*Sheet2!AF25+Calculator!$B$9)+(1-(Calculator!$D$21-1)/5)))/1000+(Calculator!$D$22+((Calculator!$B$10*Sheet2!AF25+Calculator!$B$9)-25)*Calculator!$D$23/1000)*$B25*Calculator!$B$6*0.000000001*Calculator!$B$4*1000</f>
        <v>0</v>
      </c>
      <c r="AH25">
        <f>Calculator!$B$5/100*$B25*$B25*(Calculator!$D$17*(((Calculator!$D$21-1)/125)*(Calculator!$B$10*Sheet2!AG25+Calculator!$B$9)+(1-(Calculator!$D$21-1)/5)))/1000+(Calculator!$D$22+((Calculator!$B$10*Sheet2!AG25+Calculator!$B$9)-25)*Calculator!$D$23/1000)*$B25*Calculator!$B$6*0.000000001*Calculator!$B$4*1000</f>
        <v>0</v>
      </c>
      <c r="AI25">
        <f>Calculator!$B$5/100*$B25*$B25*(Calculator!$D$17*(((Calculator!$D$21-1)/125)*(Calculator!$B$10*Sheet2!AH25+Calculator!$B$9)+(1-(Calculator!$D$21-1)/5)))/1000+(Calculator!$D$22+((Calculator!$B$10*Sheet2!AH25+Calculator!$B$9)-25)*Calculator!$D$23/1000)*$B25*Calculator!$B$6*0.000000001*Calculator!$B$4*1000</f>
        <v>0</v>
      </c>
      <c r="AJ25">
        <f>Calculator!$B$5/100*$B25*$B25*(Calculator!$D$17*(((Calculator!$D$21-1)/125)*(Calculator!$B$10*Sheet2!AI25+Calculator!$B$9)+(1-(Calculator!$D$21-1)/5)))/1000+(Calculator!$D$22+((Calculator!$B$10*Sheet2!AI25+Calculator!$B$9)-25)*Calculator!$D$23/1000)*$B25*Calculator!$B$6*0.000000001*Calculator!$B$4*1000</f>
        <v>0</v>
      </c>
      <c r="AK25">
        <f>Calculator!$B$5/100*$B25*$B25*(Calculator!$D$17*(((Calculator!$D$21-1)/125)*(Calculator!$B$10*Sheet2!AJ25+Calculator!$B$9)+(1-(Calculator!$D$21-1)/5)))/1000+(Calculator!$D$22+((Calculator!$B$10*Sheet2!AJ25+Calculator!$B$9)-25)*Calculator!$D$23/1000)*$B25*Calculator!$B$6*0.000000001*Calculator!$B$4*1000</f>
        <v>0</v>
      </c>
      <c r="AL25">
        <f>Calculator!$B$5/100*$B25*$B25*(Calculator!$D$17*(((Calculator!$D$21-1)/125)*(Calculator!$B$10*Sheet2!AK25+Calculator!$B$9)+(1-(Calculator!$D$21-1)/5)))/1000+(Calculator!$D$22+((Calculator!$B$10*Sheet2!AK25+Calculator!$B$9)-25)*Calculator!$D$23/1000)*$B25*Calculator!$B$6*0.000000001*Calculator!$B$4*1000</f>
        <v>0</v>
      </c>
      <c r="AM25">
        <f>Calculator!$B$5/100*$B25*$B25*(Calculator!$D$17*(((Calculator!$D$21-1)/125)*(Calculator!$B$10*Sheet2!AL25+Calculator!$B$9)+(1-(Calculator!$D$21-1)/5)))/1000+(Calculator!$D$22+((Calculator!$B$10*Sheet2!AL25+Calculator!$B$9)-25)*Calculator!$D$23/1000)*$B25*Calculator!$B$6*0.000000001*Calculator!$B$4*1000</f>
        <v>0</v>
      </c>
      <c r="AN25">
        <f>Calculator!$B$5/100*$B25*$B25*(Calculator!$D$17*(((Calculator!$D$21-1)/125)*(Calculator!$B$10*Sheet2!AM25+Calculator!$B$9)+(1-(Calculator!$D$21-1)/5)))/1000+0.5*Calculator!$B$7/Calculator!$B$8*Calculator!$D$18*0.000000001*Calculator!$B$4*1000+(Calculator!$D$19-Calculator!$D$20)*0.000000001*Calculator!$D$16*Calculator!$B$4*1000+(Calculator!$D$22+((Calculator!$B$10*Sheet2!AM25+Calculator!$B$9)-25)*Calculator!$D$23/1000)*$B25*Calculator!$B$6*0.000000001*Calculator!$B$4*1000</f>
        <v>0</v>
      </c>
    </row>
    <row r="26" spans="2:56">
      <c r="B26">
        <f>Calculator!$B$3/20+B25</f>
        <v>19</v>
      </c>
      <c r="C26">
        <f ca="1">Calculator!$B$5/100*$B26*$B26*$D$6/1000+0.5*Calculator!$B$7/Calculator!$B$8*Calculator!$B$18*0.000000001*Calculator!$B$4*1000+(Calculator!$B$19-Calculator!$B$20)*0.000000001*Calculator!$B$16*Calculator!$B$4*1000+(FORECAST(B26, INDIRECT("Sheet3!AM" &amp;MATCH($D$4, PartName, 0)+2):INDIRECT("Sheet3!AQ" &amp;MATCH($D$4, PartName, 0)+2), Sheet3!$AM$2:$AQ$2)+(Calculator!$B$9-25)*INDIRECT("Sheet3!AR"&amp;MATCH($D$4,PartName,0)+2))*B26*Calculator!$B$6*0.000000001*Calculator!$B$4*1000</f>
        <v>0.39102975017248043</v>
      </c>
      <c r="D26">
        <f ca="1">Calculator!$B$5/100*$B$8*$B$8*$D$6/1000+FORECAST(B26, INDIRECT("Sheet3!AM" &amp;MATCH($D$4, PartName, 0)+2):INDIRECT("Sheet3!AQ" &amp;MATCH($D$4, PartName, 0)+2), Sheet3!$AM$2:$AQ$2)*$B26*Calculator!$B$6*0.000000001*Calculator!$B$4*1000</f>
        <v>2.6183417408844067E-2</v>
      </c>
      <c r="E26">
        <f ca="1">Calculator!$B$5/100*$B26*$B26*(Calculator!$B$17*(((Calculator!$B$21-1)/125)*(Calculator!$B$10*Sheet2!D26+Calculator!$B$9)+(1-(Calculator!$B$21-1)/5)))/1000+(FORECAST($B26,INDIRECT("Sheet3!AM"&amp;MATCH($D$4,PartName,0)+2):INDIRECT("Sheet3!AQ"&amp;MATCH($D$4,PartName,0)+2),Sheet3!$AM$2:$AQ$2)+((Calculator!$B$10*Sheet2!D26+Calculator!$B$9)-25)*INDIRECT("Sheet3!AR"&amp;MATCH($D$4,PartName,0)+2))*$B26*Calculator!$B$6*0.000000001*Calculator!$B$4*1000</f>
        <v>0.27518406974585485</v>
      </c>
      <c r="F26">
        <f ca="1">Calculator!$B$5/100*$B26*$B26*(Calculator!$B$17*(((Calculator!$B$21-1)/125)*(Calculator!$B$10*Sheet2!E26+Calculator!$B$9)+(1-(Calculator!$B$21-1)/5)))/1000+(FORECAST($B26,INDIRECT("Sheet3!AM"&amp;MATCH($D$4,PartName,0)+2):INDIRECT("Sheet3!AQ"&amp;MATCH($D$4,PartName,0)+2),Sheet3!$AM$2:$AQ$2)+((Calculator!$B$10*Sheet2!E26+Calculator!$B$9)-25)*INDIRECT("Sheet3!AR"&amp;MATCH($D$4,PartName,0)+2))*$B26*Calculator!$B$6*0.000000001*Calculator!$B$4*1000</f>
        <v>0.29818511656446861</v>
      </c>
      <c r="G26">
        <f ca="1">Calculator!$B$5/100*$B26*$B26*(Calculator!$B$17*(((Calculator!$B$21-1)/125)*(Calculator!$B$10*Sheet2!F26+Calculator!$B$9)+(1-(Calculator!$B$21-1)/5)))/1000+(FORECAST($B26,INDIRECT("Sheet3!AM"&amp;MATCH($D$4,PartName,0)+2):INDIRECT("Sheet3!AQ"&amp;MATCH($D$4,PartName,0)+2),Sheet3!$AM$2:$AQ$2)+((Calculator!$B$10*Sheet2!F26+Calculator!$B$9)-25)*INDIRECT("Sheet3!AR"&amp;MATCH($D$4,PartName,0)+2))*$B26*Calculator!$B$6*0.000000001*Calculator!$B$4*1000</f>
        <v>0.30030980238270494</v>
      </c>
      <c r="H26">
        <f ca="1">Calculator!$B$5/100*$B26*$B26*(Calculator!$B$17*(((Calculator!$B$21-1)/125)*(Calculator!$B$10*Sheet2!G26+Calculator!$B$9)+(1-(Calculator!$B$21-1)/5)))/1000+(FORECAST($B26,INDIRECT("Sheet3!AM"&amp;MATCH($D$4,PartName,0)+2):INDIRECT("Sheet3!AQ"&amp;MATCH($D$4,PartName,0)+2),Sheet3!$AM$2:$AQ$2)+((Calculator!$B$10*Sheet2!G26+Calculator!$B$9)-25)*INDIRECT("Sheet3!AR"&amp;MATCH($D$4,PartName,0)+2))*$B26*Calculator!$B$6*0.000000001*Calculator!$B$4*1000</f>
        <v>0.30050606692065468</v>
      </c>
      <c r="I26">
        <f ca="1">Calculator!$B$5/100*$B26*$B26*(Calculator!$B$17*(((Calculator!$B$21-1)/125)*(Calculator!$B$10*Sheet2!H26+Calculator!$B$9)+(1-(Calculator!$B$21-1)/5)))/1000+(FORECAST($B26,INDIRECT("Sheet3!AM"&amp;MATCH($D$4,PartName,0)+2):INDIRECT("Sheet3!AQ"&amp;MATCH($D$4,PartName,0)+2),Sheet3!$AM$2:$AQ$2)+((Calculator!$B$10*Sheet2!H26+Calculator!$B$9)-25)*INDIRECT("Sheet3!AR"&amp;MATCH($D$4,PartName,0)+2))*$B26*Calculator!$B$6*0.000000001*Calculator!$B$4*1000</f>
        <v>0.30052419655117513</v>
      </c>
      <c r="J26">
        <f ca="1">Calculator!$B$5/100*$B26*$B26*(Calculator!$B$17*(((Calculator!$B$21-1)/125)*(Calculator!$B$10*Sheet2!I26+Calculator!$B$9)+(1-(Calculator!$B$21-1)/5)))/1000+(FORECAST($B26,INDIRECT("Sheet3!AM"&amp;MATCH($D$4,PartName,0)+2):INDIRECT("Sheet3!AQ"&amp;MATCH($D$4,PartName,0)+2),Sheet3!$AM$2:$AQ$2)+((Calculator!$B$10*Sheet2!I26+Calculator!$B$9)-25)*INDIRECT("Sheet3!AR"&amp;MATCH($D$4,PartName,0)+2))*$B26*Calculator!$B$6*0.000000001*Calculator!$B$4*1000</f>
        <v>0.30052587124751229</v>
      </c>
      <c r="K26">
        <f ca="1">Calculator!$B$5/100*$B26*$B26*(Calculator!$B$17*(((Calculator!$B$21-1)/125)*(Calculator!$B$10*Sheet2!J26+Calculator!$B$9)+(1-(Calculator!$B$21-1)/5)))/1000+(FORECAST($B26,INDIRECT("Sheet3!AM"&amp;MATCH($D$4,PartName,0)+2):INDIRECT("Sheet3!AQ"&amp;MATCH($D$4,PartName,0)+2),Sheet3!$AM$2:$AQ$2)+((Calculator!$B$10*Sheet2!J26+Calculator!$B$9)-25)*INDIRECT("Sheet3!AR"&amp;MATCH($D$4,PartName,0)+2))*$B26*Calculator!$B$6*0.000000001*Calculator!$B$4*1000</f>
        <v>0.30052602594497385</v>
      </c>
      <c r="L26">
        <f ca="1">Calculator!$B$5/100*$B26*$B26*(Calculator!$B$17*(((Calculator!$B$21-1)/125)*(Calculator!$B$10*Sheet2!K26+Calculator!$B$9)+(1-(Calculator!$B$21-1)/5)))/1000+(FORECAST($B26,INDIRECT("Sheet3!AM"&amp;MATCH($D$4,PartName,0)+2):INDIRECT("Sheet3!AQ"&amp;MATCH($D$4,PartName,0)+2),Sheet3!$AM$2:$AQ$2)+((Calculator!$B$10*Sheet2!K26+Calculator!$B$9)-25)*INDIRECT("Sheet3!AR"&amp;MATCH($D$4,PartName,0)+2))*$B26*Calculator!$B$6*0.000000001*Calculator!$B$4*1000</f>
        <v>0.30052604023491059</v>
      </c>
      <c r="M26">
        <f ca="1">Calculator!$B$5/100*$B26*$B26*(Calculator!$B$17*(((Calculator!$B$21-1)/125)*(Calculator!$B$10*Sheet2!L26+Calculator!$B$9)+(1-(Calculator!$B$21-1)/5)))/1000+(FORECAST($B26,INDIRECT("Sheet3!AM"&amp;MATCH($D$4,PartName,0)+2):INDIRECT("Sheet3!AQ"&amp;MATCH($D$4,PartName,0)+2),Sheet3!$AM$2:$AQ$2)+((Calculator!$B$10*Sheet2!L26+Calculator!$B$9)-25)*INDIRECT("Sheet3!AR"&amp;MATCH($D$4,PartName,0)+2))*$B26*Calculator!$B$6*0.000000001*Calculator!$B$4*1000</f>
        <v>0.30052604155492113</v>
      </c>
      <c r="N26">
        <f ca="1">Calculator!$B$5/100*$B26*$B26*(Calculator!$B$17*(((Calculator!$B$21-1)/125)*(Calculator!$B$10*Sheet2!M26+Calculator!$B$9)+(1-(Calculator!$B$21-1)/5)))/1000+0.5*Calculator!$B$7/Calculator!$B$8*Calculator!$B$18*0.000000001*Calculator!$B$4*1000+(Calculator!$B$19-Calculator!$B$20)*0.000000001*Calculator!$B$16*Calculator!$B$4*1000+(FORECAST($B26,INDIRECT("Sheet3!AM"&amp;MATCH($D$4,PartName,0)+2):INDIRECT("Sheet3!AQ"&amp;MATCH($D$4,PartName,0)+2),Sheet3!$AM$2:$AQ$2)+((Calculator!$B$10*Sheet2!M26+Calculator!$B$9)-25)*INDIRECT("Sheet3!AR"&amp;MATCH($D$4,PartName,0)+2))*$B26*Calculator!$B$6*0.000000001*Calculator!$B$4*1000</f>
        <v>0.41879037444049144</v>
      </c>
      <c r="P26">
        <f ca="1">Calculator!$B$5/100*$B26*$B26*$Q$6/1000+0.5*Calculator!$B$7/Calculator!$B$8*Calculator!$C$18*0.000000001*Calculator!$B$4*1000+(Calculator!$C$19-Calculator!$C$20)*0.000000001*Calculator!$B$16*Calculator!$B$4*1000+(FORECAST(B26, INDIRECT("Sheet3!AM" &amp;MATCH($Q$4, PartName, 0)+2):INDIRECT("Sheet3!AQ" &amp;MATCH($Q$4, PartName, 0)+2), Sheet3!$AM$2:$AQ$2)+(Calculator!$B$9-25)*INDIRECT("Sheet3!AR"&amp;MATCH($Q$4,PartName,0)+2))*B26*Calculator!$B$6*0.000000001*Calculator!$B$4*1000</f>
        <v>0.44377024366610329</v>
      </c>
      <c r="Q26">
        <f ca="1">Calculator!$B$5/100*$B26*$B26*$Q$6/1000+FORECAST(B26, INDIRECT("Sheet3!AM" &amp;MATCH($Q$4, PartName, 0)+2):INDIRECT("Sheet3!AQ" &amp;MATCH($Q$4, PartName, 0)+2), Sheet3!$AM$2:$AQ$2)*$B26*Calculator!$B$6*0.000000001*Calculator!$B$4*1000</f>
        <v>0.365500783382467</v>
      </c>
      <c r="R26">
        <f ca="1">Calculator!$B$5/100*$B26*$B26*(Calculator!$C$17*(((Calculator!$C$21-1)/125)*(Calculator!$B$10*Sheet2!Q26+Calculator!$B$9)+(1-(Calculator!$C$21-1)/5)))/1000+(FORECAST($B26,INDIRECT("Sheet3!AM"&amp;MATCH($Q$4,PartName,0)+2):INDIRECT("Sheet3!AQ"&amp;MATCH($Q$4,PartName,0)+2),Sheet3!$AM$2:$AQ$2)+((Calculator!$B$10*Sheet2!Q26+Calculator!$B$9)-25)*INDIRECT("Sheet3!AR"&amp;MATCH($Q$4,PartName,0)+2))*$B26*Calculator!$B$6*0.000000001*Calculator!$B$4*1000</f>
        <v>0.41055792441907379</v>
      </c>
      <c r="S26">
        <f ca="1">Calculator!$B$5/100*$B26*$B26*(Calculator!$C$17*(((Calculator!$C$21-1)/125)*(Calculator!$B$10*Sheet2!R26+Calculator!$B$9)+(1-(Calculator!$C$21-1)/5)))/1000+(FORECAST($B26,INDIRECT("Sheet3!AM"&amp;MATCH($Q$4,PartName,0)+2):INDIRECT("Sheet3!AQ"&amp;MATCH($Q$4,PartName,0)+2),Sheet3!$AM$2:$AQ$2)+((Calculator!$B$10*Sheet2!R26+Calculator!$B$9)-25)*INDIRECT("Sheet3!AR"&amp;MATCH($Q$4,PartName,0)+2))*$B26*Calculator!$B$6*0.000000001*Calculator!$B$4*1000</f>
        <v>0.41632314782041546</v>
      </c>
      <c r="T26">
        <f ca="1">Calculator!$B$5/100*$B26*$B26*(Calculator!$C$17*(((Calculator!$C$21-1)/125)*(Calculator!$B$10*Sheet2!S26+Calculator!$B$9)+(1-(Calculator!$C$21-1)/5)))/1000+(FORECAST($B26,INDIRECT("Sheet3!AM"&amp;MATCH($Q$4,PartName,0)+2):INDIRECT("Sheet3!AQ"&amp;MATCH($Q$4,PartName,0)+2),Sheet3!$AM$2:$AQ$2)+((Calculator!$B$10*Sheet2!S26+Calculator!$B$9)-25)*INDIRECT("Sheet3!AR"&amp;MATCH($Q$4,PartName,0)+2))*$B26*Calculator!$B$6*0.000000001*Calculator!$B$4*1000</f>
        <v>0.41706082890942137</v>
      </c>
      <c r="U26">
        <f ca="1">Calculator!$B$5/100*$B26*$B26*(Calculator!$C$17*(((Calculator!$C$21-1)/125)*(Calculator!$B$10*Sheet2!T26+Calculator!$B$9)+(1-(Calculator!$C$21-1)/5)))/1000+(FORECAST($B26,INDIRECT("Sheet3!AM"&amp;MATCH($Q$4,PartName,0)+2):INDIRECT("Sheet3!AQ"&amp;MATCH($Q$4,PartName,0)+2),Sheet3!$AM$2:$AQ$2)+((Calculator!$B$10*Sheet2!T26+Calculator!$B$9)-25)*INDIRECT("Sheet3!AR"&amp;MATCH($Q$4,PartName,0)+2))*$B26*Calculator!$B$6*0.000000001*Calculator!$B$4*1000</f>
        <v>0.41715521786041154</v>
      </c>
      <c r="V26">
        <f ca="1">Calculator!$B$5/100*$B26*$B26*(Calculator!$C$17*(((Calculator!$C$21-1)/125)*(Calculator!$B$10*Sheet2!U26+Calculator!$B$9)+(1-(Calculator!$C$21-1)/5)))/1000+(FORECAST($B26,INDIRECT("Sheet3!AM"&amp;MATCH($Q$4,PartName,0)+2):INDIRECT("Sheet3!AQ"&amp;MATCH($Q$4,PartName,0)+2),Sheet3!$AM$2:$AQ$2)+((Calculator!$B$10*Sheet2!U26+Calculator!$B$9)-25)*INDIRECT("Sheet3!AR"&amp;MATCH($Q$4,PartName,0)+2))*$B26*Calculator!$B$6*0.000000001*Calculator!$B$4*1000</f>
        <v>0.41716729526649093</v>
      </c>
      <c r="W26">
        <f ca="1">Calculator!$B$5/100*$B26*$B26*(Calculator!$C$17*(((Calculator!$C$21-1)/125)*(Calculator!$B$10*Sheet2!V26+Calculator!$B$9)+(1-(Calculator!$C$21-1)/5)))/1000+(FORECAST($B26,INDIRECT("Sheet3!AM"&amp;MATCH($Q$4,PartName,0)+2):INDIRECT("Sheet3!AQ"&amp;MATCH($Q$4,PartName,0)+2),Sheet3!$AM$2:$AQ$2)+((Calculator!$B$10*Sheet2!V26+Calculator!$B$9)-25)*INDIRECT("Sheet3!AR"&amp;MATCH($Q$4,PartName,0)+2))*$B26*Calculator!$B$6*0.000000001*Calculator!$B$4*1000</f>
        <v>0.4171688406140775</v>
      </c>
      <c r="X26">
        <f ca="1">Calculator!$B$5/100*$B26*$B26*(Calculator!$C$17*(((Calculator!$C$21-1)/125)*(Calculator!$B$10*Sheet2!W26+Calculator!$B$9)+(1-(Calculator!$C$21-1)/5)))/1000+(FORECAST($B26,INDIRECT("Sheet3!AM"&amp;MATCH($Q$4,PartName,0)+2):INDIRECT("Sheet3!AQ"&amp;MATCH($Q$4,PartName,0)+2),Sheet3!$AM$2:$AQ$2)+((Calculator!$B$10*Sheet2!W26+Calculator!$B$9)-25)*INDIRECT("Sheet3!AR"&amp;MATCH($Q$4,PartName,0)+2))*$B26*Calculator!$B$6*0.000000001*Calculator!$B$4*1000</f>
        <v>0.41716903834686442</v>
      </c>
      <c r="Y26">
        <f ca="1">Calculator!$B$5/100*$B26*$B26*(Calculator!$C$17*(((Calculator!$C$21-1)/125)*(Calculator!$B$10*Sheet2!X26+Calculator!$B$9)+(1-(Calculator!$C$21-1)/5)))/1000+(FORECAST($B26,INDIRECT("Sheet3!AM"&amp;MATCH($Q$4,PartName,0)+2):INDIRECT("Sheet3!AQ"&amp;MATCH($Q$4,PartName,0)+2),Sheet3!$AM$2:$AQ$2)+((Calculator!$B$10*Sheet2!X26+Calculator!$B$9)-25)*INDIRECT("Sheet3!AR"&amp;MATCH($Q$4,PartName,0)+2))*$B26*Calculator!$B$6*0.000000001*Calculator!$B$4*1000</f>
        <v>0.41716906364748624</v>
      </c>
      <c r="Z26">
        <f ca="1">Calculator!$B$5/100*$B26*$B26*(Calculator!$C$17*(((Calculator!$C$21-1)/125)*(Calculator!$B$10*Sheet2!Y26+Calculator!$B$9)+(1-(Calculator!$C$21-1)/5)))/1000+(FORECAST($B26,INDIRECT("Sheet3!AM"&amp;MATCH($Q$4,PartName,0)+2):INDIRECT("Sheet3!AQ"&amp;MATCH($Q$4,PartName,0)+2),Sheet3!$AM$2:$AQ$2)+((Calculator!$B$10*Sheet2!Y26+Calculator!$B$9)-25)*INDIRECT("Sheet3!AR"&amp;MATCH($Q$4,PartName,0)+2))*$B26*Calculator!$B$6*0.000000001*Calculator!$B$4*1000</f>
        <v>0.41716906688479205</v>
      </c>
      <c r="AA26">
        <f ca="1">Calculator!$B$5/100*$B26*$B26*(Calculator!$C$17*(((Calculator!$C$21-1)/125)*(Calculator!$B$10*Sheet2!Z26+Calculator!$B$9)+(1-(Calculator!$C$21-1)/5)))/1000+0.5*Calculator!$B$7/Calculator!$B$8*Calculator!$C$18*0.000000001*Calculator!$B$4*1000+(Calculator!$C$19-Calculator!$C$20)*0.000000001*Calculator!$B$16*Calculator!$B$4*1000+(FORECAST($B26,INDIRECT("Sheet3!AM"&amp;MATCH($Q$4,PartName,0)+2):INDIRECT("Sheet3!AQ"&amp;MATCH($Q$4,PartName,0)+2),Sheet3!$AM$2:$AQ$2)+((Calculator!$B$10*Sheet2!Z26+Calculator!$B$9)-25)*INDIRECT("Sheet3!AR"&amp;MATCH($Q$4,PartName,0)+2))*$B26*Calculator!$B$6*0.000000001*Calculator!$B$4*1000</f>
        <v>0.49714852758265332</v>
      </c>
      <c r="AC26">
        <f>Calculator!$B$5/100*$B26*$B26*$AD$6/1000+0.5*Calculator!$B$7/Calculator!$B$8*Calculator!$D$18*0.000000001*Calculator!$B$4*1000+(Calculator!$D$19-Calculator!$D$20)*0.000000001*Calculator!$D$16*Calculator!$B$4*1000+(Calculator!$D$22+(Calculator!$B$9-25)*Calculator!$D$23/1000)*B26*Calculator!$B$6*0.000000001*Calculator!$B$4*1000</f>
        <v>0</v>
      </c>
      <c r="AD26">
        <f>Calculator!$B$5/100*$B26*$B26*$AD$6/1000+Calculator!$D$22*$B26*Calculator!$B$6*0.000000001*Calculator!$B$4*1000</f>
        <v>0</v>
      </c>
      <c r="AE26">
        <f>Calculator!$B$5/100*$B26*$B26*(Calculator!$D$17*(((Calculator!$D$21-1)/125)*(Calculator!$B$10*Sheet2!AD26+Calculator!$B$9)+(1-(Calculator!$D$21-1)/5)))/1000+(Calculator!$D$22+((Calculator!$B$10*Sheet2!AD26+Calculator!$B$9)-25)*Calculator!$D$23/1000)*$B26*Calculator!$B$6*0.000000001*Calculator!$B$4*1000</f>
        <v>0</v>
      </c>
      <c r="AF26">
        <f>Calculator!$B$5/100*$B26*$B26*(Calculator!$D$17*(((Calculator!$D$21-1)/125)*(Calculator!$B$10*Sheet2!AE26+Calculator!$B$9)+(1-(Calculator!$D$21-1)/5)))/1000+(Calculator!$D$22+((Calculator!$B$10*Sheet2!AE26+Calculator!$B$9)-25)*Calculator!$D$23/1000)*$B26*Calculator!$B$6*0.000000001*Calculator!$B$4*1000</f>
        <v>0</v>
      </c>
      <c r="AG26">
        <f>Calculator!$B$5/100*$B26*$B26*(Calculator!$D$17*(((Calculator!$D$21-1)/125)*(Calculator!$B$10*Sheet2!AF26+Calculator!$B$9)+(1-(Calculator!$D$21-1)/5)))/1000+(Calculator!$D$22+((Calculator!$B$10*Sheet2!AF26+Calculator!$B$9)-25)*Calculator!$D$23/1000)*$B26*Calculator!$B$6*0.000000001*Calculator!$B$4*1000</f>
        <v>0</v>
      </c>
      <c r="AH26">
        <f>Calculator!$B$5/100*$B26*$B26*(Calculator!$D$17*(((Calculator!$D$21-1)/125)*(Calculator!$B$10*Sheet2!AG26+Calculator!$B$9)+(1-(Calculator!$D$21-1)/5)))/1000+(Calculator!$D$22+((Calculator!$B$10*Sheet2!AG26+Calculator!$B$9)-25)*Calculator!$D$23/1000)*$B26*Calculator!$B$6*0.000000001*Calculator!$B$4*1000</f>
        <v>0</v>
      </c>
      <c r="AI26">
        <f>Calculator!$B$5/100*$B26*$B26*(Calculator!$D$17*(((Calculator!$D$21-1)/125)*(Calculator!$B$10*Sheet2!AH26+Calculator!$B$9)+(1-(Calculator!$D$21-1)/5)))/1000+(Calculator!$D$22+((Calculator!$B$10*Sheet2!AH26+Calculator!$B$9)-25)*Calculator!$D$23/1000)*$B26*Calculator!$B$6*0.000000001*Calculator!$B$4*1000</f>
        <v>0</v>
      </c>
      <c r="AJ26">
        <f>Calculator!$B$5/100*$B26*$B26*(Calculator!$D$17*(((Calculator!$D$21-1)/125)*(Calculator!$B$10*Sheet2!AI26+Calculator!$B$9)+(1-(Calculator!$D$21-1)/5)))/1000+(Calculator!$D$22+((Calculator!$B$10*Sheet2!AI26+Calculator!$B$9)-25)*Calculator!$D$23/1000)*$B26*Calculator!$B$6*0.000000001*Calculator!$B$4*1000</f>
        <v>0</v>
      </c>
      <c r="AK26">
        <f>Calculator!$B$5/100*$B26*$B26*(Calculator!$D$17*(((Calculator!$D$21-1)/125)*(Calculator!$B$10*Sheet2!AJ26+Calculator!$B$9)+(1-(Calculator!$D$21-1)/5)))/1000+(Calculator!$D$22+((Calculator!$B$10*Sheet2!AJ26+Calculator!$B$9)-25)*Calculator!$D$23/1000)*$B26*Calculator!$B$6*0.000000001*Calculator!$B$4*1000</f>
        <v>0</v>
      </c>
      <c r="AL26">
        <f>Calculator!$B$5/100*$B26*$B26*(Calculator!$D$17*(((Calculator!$D$21-1)/125)*(Calculator!$B$10*Sheet2!AK26+Calculator!$B$9)+(1-(Calculator!$D$21-1)/5)))/1000+(Calculator!$D$22+((Calculator!$B$10*Sheet2!AK26+Calculator!$B$9)-25)*Calculator!$D$23/1000)*$B26*Calculator!$B$6*0.000000001*Calculator!$B$4*1000</f>
        <v>0</v>
      </c>
      <c r="AM26">
        <f>Calculator!$B$5/100*$B26*$B26*(Calculator!$D$17*(((Calculator!$D$21-1)/125)*(Calculator!$B$10*Sheet2!AL26+Calculator!$B$9)+(1-(Calculator!$D$21-1)/5)))/1000+(Calculator!$D$22+((Calculator!$B$10*Sheet2!AL26+Calculator!$B$9)-25)*Calculator!$D$23/1000)*$B26*Calculator!$B$6*0.000000001*Calculator!$B$4*1000</f>
        <v>0</v>
      </c>
      <c r="AN26">
        <f>Calculator!$B$5/100*$B26*$B26*(Calculator!$D$17*(((Calculator!$D$21-1)/125)*(Calculator!$B$10*Sheet2!AM26+Calculator!$B$9)+(1-(Calculator!$D$21-1)/5)))/1000+0.5*Calculator!$B$7/Calculator!$B$8*Calculator!$D$18*0.000000001*Calculator!$B$4*1000+(Calculator!$D$19-Calculator!$D$20)*0.000000001*Calculator!$D$16*Calculator!$B$4*1000+(Calculator!$D$22+((Calculator!$B$10*Sheet2!AM26+Calculator!$B$9)-25)*Calculator!$D$23/1000)*$B26*Calculator!$B$6*0.000000001*Calculator!$B$4*1000</f>
        <v>0</v>
      </c>
    </row>
    <row r="27" spans="2:56">
      <c r="B27">
        <f>Calculator!$B$3/20+B26</f>
        <v>20</v>
      </c>
      <c r="C27">
        <f ca="1">Calculator!$B$5/100*$B27*$B27*$D$6/1000+0.5*Calculator!$B$7/Calculator!$B$8*Calculator!$B$18*0.000000001*Calculator!$B$4*1000+(Calculator!$B$19-Calculator!$B$20)*0.000000001*Calculator!$B$16*Calculator!$B$4*1000+(FORECAST(B27, INDIRECT("Sheet3!AM" &amp;MATCH($D$4, PartName, 0)+2):INDIRECT("Sheet3!AQ" &amp;MATCH($D$4, PartName, 0)+2), Sheet3!$AM$2:$AQ$2)+(Calculator!$B$9-25)*INDIRECT("Sheet3!AR"&amp;MATCH($D$4,PartName,0)+2))*B27*Calculator!$B$6*0.000000001*Calculator!$B$4*1000</f>
        <v>0.41926403144478452</v>
      </c>
      <c r="D27">
        <f ca="1">Calculator!$B$5/100*$B$8*$B$8*$D$6/1000+FORECAST(B27, INDIRECT("Sheet3!AM" &amp;MATCH($D$4, PartName, 0)+2):INDIRECT("Sheet3!AQ" &amp;MATCH($D$4, PartName, 0)+2), Sheet3!$AM$2:$AQ$2)*$B27*Calculator!$B$6*0.000000001*Calculator!$B$4*1000</f>
        <v>2.760939868114818E-2</v>
      </c>
      <c r="E27">
        <f ca="1">Calculator!$B$5/100*$B27*$B27*(Calculator!$B$17*(((Calculator!$B$21-1)/125)*(Calculator!$B$10*Sheet2!D27+Calculator!$B$9)+(1-(Calculator!$B$21-1)/5)))/1000+(FORECAST($B27,INDIRECT("Sheet3!AM"&amp;MATCH($D$4,PartName,0)+2):INDIRECT("Sheet3!AQ"&amp;MATCH($D$4,PartName,0)+2),Sheet3!$AM$2:$AQ$2)+((Calculator!$B$10*Sheet2!D27+Calculator!$B$9)-25)*INDIRECT("Sheet3!AR"&amp;MATCH($D$4,PartName,0)+2))*$B27*Calculator!$B$6*0.000000001*Calculator!$B$4*1000</f>
        <v>0.30383396911216015</v>
      </c>
      <c r="F27">
        <f ca="1">Calculator!$B$5/100*$B27*$B27*(Calculator!$B$17*(((Calculator!$B$21-1)/125)*(Calculator!$B$10*Sheet2!E27+Calculator!$B$9)+(1-(Calculator!$B$21-1)/5)))/1000+(FORECAST($B27,INDIRECT("Sheet3!AM"&amp;MATCH($D$4,PartName,0)+2):INDIRECT("Sheet3!AQ"&amp;MATCH($D$4,PartName,0)+2),Sheet3!$AM$2:$AQ$2)+((Calculator!$B$10*Sheet2!E27+Calculator!$B$9)-25)*INDIRECT("Sheet3!AR"&amp;MATCH($D$4,PartName,0)+2))*$B27*Calculator!$B$6*0.000000001*Calculator!$B$4*1000</f>
        <v>0.33219007861432609</v>
      </c>
      <c r="G27">
        <f ca="1">Calculator!$B$5/100*$B27*$B27*(Calculator!$B$17*(((Calculator!$B$21-1)/125)*(Calculator!$B$10*Sheet2!F27+Calculator!$B$9)+(1-(Calculator!$B$21-1)/5)))/1000+(FORECAST($B27,INDIRECT("Sheet3!AM"&amp;MATCH($D$4,PartName,0)+2):INDIRECT("Sheet3!AQ"&amp;MATCH($D$4,PartName,0)+2),Sheet3!$AM$2:$AQ$2)+((Calculator!$B$10*Sheet2!F27+Calculator!$B$9)-25)*INDIRECT("Sheet3!AR"&amp;MATCH($D$4,PartName,0)+2))*$B27*Calculator!$B$6*0.000000001*Calculator!$B$4*1000</f>
        <v>0.33510100339138038</v>
      </c>
      <c r="H27">
        <f ca="1">Calculator!$B$5/100*$B27*$B27*(Calculator!$B$17*(((Calculator!$B$21-1)/125)*(Calculator!$B$10*Sheet2!G27+Calculator!$B$9)+(1-(Calculator!$B$21-1)/5)))/1000+(FORECAST($B27,INDIRECT("Sheet3!AM"&amp;MATCH($D$4,PartName,0)+2):INDIRECT("Sheet3!AQ"&amp;MATCH($D$4,PartName,0)+2),Sheet3!$AM$2:$AQ$2)+((Calculator!$B$10*Sheet2!G27+Calculator!$B$9)-25)*INDIRECT("Sheet3!AR"&amp;MATCH($D$4,PartName,0)+2))*$B27*Calculator!$B$6*0.000000001*Calculator!$B$4*1000</f>
        <v>0.33539982728529361</v>
      </c>
      <c r="I27">
        <f ca="1">Calculator!$B$5/100*$B27*$B27*(Calculator!$B$17*(((Calculator!$B$21-1)/125)*(Calculator!$B$10*Sheet2!H27+Calculator!$B$9)+(1-(Calculator!$B$21-1)/5)))/1000+(FORECAST($B27,INDIRECT("Sheet3!AM"&amp;MATCH($D$4,PartName,0)+2):INDIRECT("Sheet3!AQ"&amp;MATCH($D$4,PartName,0)+2),Sheet3!$AM$2:$AQ$2)+((Calculator!$B$10*Sheet2!H27+Calculator!$B$9)-25)*INDIRECT("Sheet3!AR"&amp;MATCH($D$4,PartName,0)+2))*$B27*Calculator!$B$6*0.000000001*Calculator!$B$4*1000</f>
        <v>0.33543050335094726</v>
      </c>
      <c r="J27">
        <f ca="1">Calculator!$B$5/100*$B27*$B27*(Calculator!$B$17*(((Calculator!$B$21-1)/125)*(Calculator!$B$10*Sheet2!I27+Calculator!$B$9)+(1-(Calculator!$B$21-1)/5)))/1000+(FORECAST($B27,INDIRECT("Sheet3!AM"&amp;MATCH($D$4,PartName,0)+2):INDIRECT("Sheet3!AQ"&amp;MATCH($D$4,PartName,0)+2),Sheet3!$AM$2:$AQ$2)+((Calculator!$B$10*Sheet2!I27+Calculator!$B$9)-25)*INDIRECT("Sheet3!AR"&amp;MATCH($D$4,PartName,0)+2))*$B27*Calculator!$B$6*0.000000001*Calculator!$B$4*1000</f>
        <v>0.33543365243314305</v>
      </c>
      <c r="K27">
        <f ca="1">Calculator!$B$5/100*$B27*$B27*(Calculator!$B$17*(((Calculator!$B$21-1)/125)*(Calculator!$B$10*Sheet2!J27+Calculator!$B$9)+(1-(Calculator!$B$21-1)/5)))/1000+(FORECAST($B27,INDIRECT("Sheet3!AM"&amp;MATCH($D$4,PartName,0)+2):INDIRECT("Sheet3!AQ"&amp;MATCH($D$4,PartName,0)+2),Sheet3!$AM$2:$AQ$2)+((Calculator!$B$10*Sheet2!J27+Calculator!$B$9)-25)*INDIRECT("Sheet3!AR"&amp;MATCH($D$4,PartName,0)+2))*$B27*Calculator!$B$6*0.000000001*Calculator!$B$4*1000</f>
        <v>0.33543397570532485</v>
      </c>
      <c r="L27">
        <f ca="1">Calculator!$B$5/100*$B27*$B27*(Calculator!$B$17*(((Calculator!$B$21-1)/125)*(Calculator!$B$10*Sheet2!K27+Calculator!$B$9)+(1-(Calculator!$B$21-1)/5)))/1000+(FORECAST($B27,INDIRECT("Sheet3!AM"&amp;MATCH($D$4,PartName,0)+2):INDIRECT("Sheet3!AQ"&amp;MATCH($D$4,PartName,0)+2),Sheet3!$AM$2:$AQ$2)+((Calculator!$B$10*Sheet2!K27+Calculator!$B$9)-25)*INDIRECT("Sheet3!AR"&amp;MATCH($D$4,PartName,0)+2))*$B27*Calculator!$B$6*0.000000001*Calculator!$B$4*1000</f>
        <v>0.33543400889115405</v>
      </c>
      <c r="M27">
        <f ca="1">Calculator!$B$5/100*$B27*$B27*(Calculator!$B$17*(((Calculator!$B$21-1)/125)*(Calculator!$B$10*Sheet2!L27+Calculator!$B$9)+(1-(Calculator!$B$21-1)/5)))/1000+(FORECAST($B27,INDIRECT("Sheet3!AM"&amp;MATCH($D$4,PartName,0)+2):INDIRECT("Sheet3!AQ"&amp;MATCH($D$4,PartName,0)+2),Sheet3!$AM$2:$AQ$2)+((Calculator!$B$10*Sheet2!L27+Calculator!$B$9)-25)*INDIRECT("Sheet3!AR"&amp;MATCH($D$4,PartName,0)+2))*$B27*Calculator!$B$6*0.000000001*Calculator!$B$4*1000</f>
        <v>0.33543401229787845</v>
      </c>
      <c r="N27">
        <f ca="1">Calculator!$B$5/100*$B27*$B27*(Calculator!$B$17*(((Calculator!$B$21-1)/125)*(Calculator!$B$10*Sheet2!M27+Calculator!$B$9)+(1-(Calculator!$B$21-1)/5)))/1000+0.5*Calculator!$B$7/Calculator!$B$8*Calculator!$B$18*0.000000001*Calculator!$B$4*1000+(Calculator!$B$19-Calculator!$B$20)*0.000000001*Calculator!$B$16*Calculator!$B$4*1000+(FORECAST($B27,INDIRECT("Sheet3!AM"&amp;MATCH($D$4,PartName,0)+2):INDIRECT("Sheet3!AQ"&amp;MATCH($D$4,PartName,0)+2),Sheet3!$AM$2:$AQ$2)+((Calculator!$B$10*Sheet2!M27+Calculator!$B$9)-25)*INDIRECT("Sheet3!AR"&amp;MATCH($D$4,PartName,0)+2))*$B27*Calculator!$B$6*0.000000001*Calculator!$B$4*1000</f>
        <v>0.4536983454112356</v>
      </c>
      <c r="P27">
        <f ca="1">Calculator!$B$5/100*$B27*$B27*$Q$6/1000+0.5*Calculator!$B$7/Calculator!$B$8*Calculator!$C$18*0.000000001*Calculator!$B$4*1000+(Calculator!$C$19-Calculator!$C$20)*0.000000001*Calculator!$B$16*Calculator!$B$4*1000+(FORECAST(B27, INDIRECT("Sheet3!AM" &amp;MATCH($Q$4, PartName, 0)+2):INDIRECT("Sheet3!AQ" &amp;MATCH($Q$4, PartName, 0)+2), Sheet3!$AM$2:$AQ$2)+(Calculator!$B$9-25)*INDIRECT("Sheet3!AR"&amp;MATCH($Q$4,PartName,0)+2))*B27*Calculator!$B$6*0.000000001*Calculator!$B$4*1000</f>
        <v>0.48181507517890393</v>
      </c>
      <c r="Q27">
        <f ca="1">Calculator!$B$5/100*$B27*$B27*$Q$6/1000+FORECAST(B27, INDIRECT("Sheet3!AM" &amp;MATCH($Q$4, PartName, 0)+2):INDIRECT("Sheet3!AQ" &amp;MATCH($Q$4, PartName, 0)+2), Sheet3!$AM$2:$AQ$2)*$B27*Calculator!$B$6*0.000000001*Calculator!$B$4*1000</f>
        <v>0.40363561489526756</v>
      </c>
      <c r="R27">
        <f ca="1">Calculator!$B$5/100*$B27*$B27*(Calculator!$C$17*(((Calculator!$C$21-1)/125)*(Calculator!$B$10*Sheet2!Q27+Calculator!$B$9)+(1-(Calculator!$C$21-1)/5)))/1000+(FORECAST($B27,INDIRECT("Sheet3!AM"&amp;MATCH($Q$4,PartName,0)+2):INDIRECT("Sheet3!AQ"&amp;MATCH($Q$4,PartName,0)+2),Sheet3!$AM$2:$AQ$2)+((Calculator!$B$10*Sheet2!Q27+Calculator!$B$9)-25)*INDIRECT("Sheet3!AR"&amp;MATCH($Q$4,PartName,0)+2))*$B27*Calculator!$B$6*0.000000001*Calculator!$B$4*1000</f>
        <v>0.4591841630595872</v>
      </c>
      <c r="S27">
        <f ca="1">Calculator!$B$5/100*$B27*$B27*(Calculator!$C$17*(((Calculator!$C$21-1)/125)*(Calculator!$B$10*Sheet2!R27+Calculator!$B$9)+(1-(Calculator!$C$21-1)/5)))/1000+(FORECAST($B27,INDIRECT("Sheet3!AM"&amp;MATCH($Q$4,PartName,0)+2):INDIRECT("Sheet3!AQ"&amp;MATCH($Q$4,PartName,0)+2),Sheet3!$AM$2:$AQ$2)+((Calculator!$B$10*Sheet2!R27+Calculator!$B$9)-25)*INDIRECT("Sheet3!AR"&amp;MATCH($Q$4,PartName,0)+2))*$B27*Calculator!$B$6*0.000000001*Calculator!$B$4*1000</f>
        <v>0.46707650078277385</v>
      </c>
      <c r="T27">
        <f ca="1">Calculator!$B$5/100*$B27*$B27*(Calculator!$C$17*(((Calculator!$C$21-1)/125)*(Calculator!$B$10*Sheet2!S27+Calculator!$B$9)+(1-(Calculator!$C$21-1)/5)))/1000+(FORECAST($B27,INDIRECT("Sheet3!AM"&amp;MATCH($Q$4,PartName,0)+2):INDIRECT("Sheet3!AQ"&amp;MATCH($Q$4,PartName,0)+2),Sheet3!$AM$2:$AQ$2)+((Calculator!$B$10*Sheet2!S27+Calculator!$B$9)-25)*INDIRECT("Sheet3!AR"&amp;MATCH($Q$4,PartName,0)+2))*$B27*Calculator!$B$6*0.000000001*Calculator!$B$4*1000</f>
        <v>0.46819784412648424</v>
      </c>
      <c r="U27">
        <f ca="1">Calculator!$B$5/100*$B27*$B27*(Calculator!$C$17*(((Calculator!$C$21-1)/125)*(Calculator!$B$10*Sheet2!T27+Calculator!$B$9)+(1-(Calculator!$C$21-1)/5)))/1000+(FORECAST($B27,INDIRECT("Sheet3!AM"&amp;MATCH($Q$4,PartName,0)+2):INDIRECT("Sheet3!AQ"&amp;MATCH($Q$4,PartName,0)+2),Sheet3!$AM$2:$AQ$2)+((Calculator!$B$10*Sheet2!T27+Calculator!$B$9)-25)*INDIRECT("Sheet3!AR"&amp;MATCH($Q$4,PartName,0)+2))*$B27*Calculator!$B$6*0.000000001*Calculator!$B$4*1000</f>
        <v>0.46835716458875853</v>
      </c>
      <c r="V27">
        <f ca="1">Calculator!$B$5/100*$B27*$B27*(Calculator!$C$17*(((Calculator!$C$21-1)/125)*(Calculator!$B$10*Sheet2!U27+Calculator!$B$9)+(1-(Calculator!$C$21-1)/5)))/1000+(FORECAST($B27,INDIRECT("Sheet3!AM"&amp;MATCH($Q$4,PartName,0)+2):INDIRECT("Sheet3!AQ"&amp;MATCH($Q$4,PartName,0)+2),Sheet3!$AM$2:$AQ$2)+((Calculator!$B$10*Sheet2!U27+Calculator!$B$9)-25)*INDIRECT("Sheet3!AR"&amp;MATCH($Q$4,PartName,0)+2))*$B27*Calculator!$B$6*0.000000001*Calculator!$B$4*1000</f>
        <v>0.4683798008400385</v>
      </c>
      <c r="W27">
        <f ca="1">Calculator!$B$5/100*$B27*$B27*(Calculator!$C$17*(((Calculator!$C$21-1)/125)*(Calculator!$B$10*Sheet2!V27+Calculator!$B$9)+(1-(Calculator!$C$21-1)/5)))/1000+(FORECAST($B27,INDIRECT("Sheet3!AM"&amp;MATCH($Q$4,PartName,0)+2):INDIRECT("Sheet3!AQ"&amp;MATCH($Q$4,PartName,0)+2),Sheet3!$AM$2:$AQ$2)+((Calculator!$B$10*Sheet2!V27+Calculator!$B$9)-25)*INDIRECT("Sheet3!AR"&amp;MATCH($Q$4,PartName,0)+2))*$B27*Calculator!$B$6*0.000000001*Calculator!$B$4*1000</f>
        <v>0.46838301699862028</v>
      </c>
      <c r="X27">
        <f ca="1">Calculator!$B$5/100*$B27*$B27*(Calculator!$C$17*(((Calculator!$C$21-1)/125)*(Calculator!$B$10*Sheet2!W27+Calculator!$B$9)+(1-(Calculator!$C$21-1)/5)))/1000+(FORECAST($B27,INDIRECT("Sheet3!AM"&amp;MATCH($Q$4,PartName,0)+2):INDIRECT("Sheet3!AQ"&amp;MATCH($Q$4,PartName,0)+2),Sheet3!$AM$2:$AQ$2)+((Calculator!$B$10*Sheet2!W27+Calculator!$B$9)-25)*INDIRECT("Sheet3!AR"&amp;MATCH($Q$4,PartName,0)+2))*$B27*Calculator!$B$6*0.000000001*Calculator!$B$4*1000</f>
        <v>0.46838347395043162</v>
      </c>
      <c r="Y27">
        <f ca="1">Calculator!$B$5/100*$B27*$B27*(Calculator!$C$17*(((Calculator!$C$21-1)/125)*(Calculator!$B$10*Sheet2!X27+Calculator!$B$9)+(1-(Calculator!$C$21-1)/5)))/1000+(FORECAST($B27,INDIRECT("Sheet3!AM"&amp;MATCH($Q$4,PartName,0)+2):INDIRECT("Sheet3!AQ"&amp;MATCH($Q$4,PartName,0)+2),Sheet3!$AM$2:$AQ$2)+((Calculator!$B$10*Sheet2!X27+Calculator!$B$9)-25)*INDIRECT("Sheet3!AR"&amp;MATCH($Q$4,PartName,0)+2))*$B27*Calculator!$B$6*0.000000001*Calculator!$B$4*1000</f>
        <v>0.46838353887414486</v>
      </c>
      <c r="Z27">
        <f ca="1">Calculator!$B$5/100*$B27*$B27*(Calculator!$C$17*(((Calculator!$C$21-1)/125)*(Calculator!$B$10*Sheet2!Y27+Calculator!$B$9)+(1-(Calculator!$C$21-1)/5)))/1000+(FORECAST($B27,INDIRECT("Sheet3!AM"&amp;MATCH($Q$4,PartName,0)+2):INDIRECT("Sheet3!AQ"&amp;MATCH($Q$4,PartName,0)+2),Sheet3!$AM$2:$AQ$2)+((Calculator!$B$10*Sheet2!Y27+Calculator!$B$9)-25)*INDIRECT("Sheet3!AR"&amp;MATCH($Q$4,PartName,0)+2))*$B27*Calculator!$B$6*0.000000001*Calculator!$B$4*1000</f>
        <v>0.46838354809850613</v>
      </c>
      <c r="AA27">
        <f ca="1">Calculator!$B$5/100*$B27*$B27*(Calculator!$C$17*(((Calculator!$C$21-1)/125)*(Calculator!$B$10*Sheet2!Z27+Calculator!$B$9)+(1-(Calculator!$C$21-1)/5)))/1000+0.5*Calculator!$B$7/Calculator!$B$8*Calculator!$C$18*0.000000001*Calculator!$B$4*1000+(Calculator!$C$19-Calculator!$C$20)*0.000000001*Calculator!$B$16*Calculator!$B$4*1000+(FORECAST($B27,INDIRECT("Sheet3!AM"&amp;MATCH($Q$4,PartName,0)+2):INDIRECT("Sheet3!AQ"&amp;MATCH($Q$4,PartName,0)+2),Sheet3!$AM$2:$AQ$2)+((Calculator!$B$10*Sheet2!Z27+Calculator!$B$9)-25)*INDIRECT("Sheet3!AR"&amp;MATCH($Q$4,PartName,0)+2))*$B27*Calculator!$B$6*0.000000001*Calculator!$B$4*1000</f>
        <v>0.54836300969273977</v>
      </c>
      <c r="AC27">
        <f>Calculator!$B$5/100*$B27*$B27*$AD$6/1000+0.5*Calculator!$B$7/Calculator!$B$8*Calculator!$D$18*0.000000001*Calculator!$B$4*1000+(Calculator!$D$19-Calculator!$D$20)*0.000000001*Calculator!$D$16*Calculator!$B$4*1000+(Calculator!$D$22+(Calculator!$B$9-25)*Calculator!$D$23/1000)*B27*Calculator!$B$6*0.000000001*Calculator!$B$4*1000</f>
        <v>0</v>
      </c>
      <c r="AD27">
        <f>Calculator!$B$5/100*$B27*$B27*$AD$6/1000+Calculator!$D$22*$B27*Calculator!$B$6*0.000000001*Calculator!$B$4*1000</f>
        <v>0</v>
      </c>
      <c r="AE27">
        <f>Calculator!$B$5/100*$B27*$B27*(Calculator!$D$17*(((Calculator!$D$21-1)/125)*(Calculator!$B$10*Sheet2!AD27+Calculator!$B$9)+(1-(Calculator!$D$21-1)/5)))/1000+(Calculator!$D$22+((Calculator!$B$10*Sheet2!AD27+Calculator!$B$9)-25)*Calculator!$D$23/1000)*$B27*Calculator!$B$6*0.000000001*Calculator!$B$4*1000</f>
        <v>0</v>
      </c>
      <c r="AF27">
        <f>Calculator!$B$5/100*$B27*$B27*(Calculator!$D$17*(((Calculator!$D$21-1)/125)*(Calculator!$B$10*Sheet2!AE27+Calculator!$B$9)+(1-(Calculator!$D$21-1)/5)))/1000+(Calculator!$D$22+((Calculator!$B$10*Sheet2!AE27+Calculator!$B$9)-25)*Calculator!$D$23/1000)*$B27*Calculator!$B$6*0.000000001*Calculator!$B$4*1000</f>
        <v>0</v>
      </c>
      <c r="AG27">
        <f>Calculator!$B$5/100*$B27*$B27*(Calculator!$D$17*(((Calculator!$D$21-1)/125)*(Calculator!$B$10*Sheet2!AF27+Calculator!$B$9)+(1-(Calculator!$D$21-1)/5)))/1000+(Calculator!$D$22+((Calculator!$B$10*Sheet2!AF27+Calculator!$B$9)-25)*Calculator!$D$23/1000)*$B27*Calculator!$B$6*0.000000001*Calculator!$B$4*1000</f>
        <v>0</v>
      </c>
      <c r="AH27">
        <f>Calculator!$B$5/100*$B27*$B27*(Calculator!$D$17*(((Calculator!$D$21-1)/125)*(Calculator!$B$10*Sheet2!AG27+Calculator!$B$9)+(1-(Calculator!$D$21-1)/5)))/1000+(Calculator!$D$22+((Calculator!$B$10*Sheet2!AG27+Calculator!$B$9)-25)*Calculator!$D$23/1000)*$B27*Calculator!$B$6*0.000000001*Calculator!$B$4*1000</f>
        <v>0</v>
      </c>
      <c r="AI27">
        <f>Calculator!$B$5/100*$B27*$B27*(Calculator!$D$17*(((Calculator!$D$21-1)/125)*(Calculator!$B$10*Sheet2!AH27+Calculator!$B$9)+(1-(Calculator!$D$21-1)/5)))/1000+(Calculator!$D$22+((Calculator!$B$10*Sheet2!AH27+Calculator!$B$9)-25)*Calculator!$D$23/1000)*$B27*Calculator!$B$6*0.000000001*Calculator!$B$4*1000</f>
        <v>0</v>
      </c>
      <c r="AJ27">
        <f>Calculator!$B$5/100*$B27*$B27*(Calculator!$D$17*(((Calculator!$D$21-1)/125)*(Calculator!$B$10*Sheet2!AI27+Calculator!$B$9)+(1-(Calculator!$D$21-1)/5)))/1000+(Calculator!$D$22+((Calculator!$B$10*Sheet2!AI27+Calculator!$B$9)-25)*Calculator!$D$23/1000)*$B27*Calculator!$B$6*0.000000001*Calculator!$B$4*1000</f>
        <v>0</v>
      </c>
      <c r="AK27">
        <f>Calculator!$B$5/100*$B27*$B27*(Calculator!$D$17*(((Calculator!$D$21-1)/125)*(Calculator!$B$10*Sheet2!AJ27+Calculator!$B$9)+(1-(Calculator!$D$21-1)/5)))/1000+(Calculator!$D$22+((Calculator!$B$10*Sheet2!AJ27+Calculator!$B$9)-25)*Calculator!$D$23/1000)*$B27*Calculator!$B$6*0.000000001*Calculator!$B$4*1000</f>
        <v>0</v>
      </c>
      <c r="AL27">
        <f>Calculator!$B$5/100*$B27*$B27*(Calculator!$D$17*(((Calculator!$D$21-1)/125)*(Calculator!$B$10*Sheet2!AK27+Calculator!$B$9)+(1-(Calculator!$D$21-1)/5)))/1000+(Calculator!$D$22+((Calculator!$B$10*Sheet2!AK27+Calculator!$B$9)-25)*Calculator!$D$23/1000)*$B27*Calculator!$B$6*0.000000001*Calculator!$B$4*1000</f>
        <v>0</v>
      </c>
      <c r="AM27">
        <f>Calculator!$B$5/100*$B27*$B27*(Calculator!$D$17*(((Calculator!$D$21-1)/125)*(Calculator!$B$10*Sheet2!AL27+Calculator!$B$9)+(1-(Calculator!$D$21-1)/5)))/1000+(Calculator!$D$22+((Calculator!$B$10*Sheet2!AL27+Calculator!$B$9)-25)*Calculator!$D$23/1000)*$B27*Calculator!$B$6*0.000000001*Calculator!$B$4*1000</f>
        <v>0</v>
      </c>
      <c r="AN27">
        <f>Calculator!$B$5/100*$B27*$B27*(Calculator!$D$17*(((Calculator!$D$21-1)/125)*(Calculator!$B$10*Sheet2!AM27+Calculator!$B$9)+(1-(Calculator!$D$21-1)/5)))/1000+0.5*Calculator!$B$7/Calculator!$B$8*Calculator!$D$18*0.000000001*Calculator!$B$4*1000+(Calculator!$D$19-Calculator!$D$20)*0.000000001*Calculator!$D$16*Calculator!$B$4*1000+(Calculator!$D$22+((Calculator!$B$10*Sheet2!AM27+Calculator!$B$9)-25)*Calculator!$D$23/1000)*$B27*Calculator!$B$6*0.000000001*Calculator!$B$4*1000</f>
        <v>0</v>
      </c>
    </row>
    <row r="29" spans="2:56">
      <c r="B29" t="s">
        <v>32</v>
      </c>
    </row>
    <row r="30" spans="2:56">
      <c r="D30" t="str">
        <f>D4</f>
        <v>NTMFS5C430NL</v>
      </c>
      <c r="E30" t="str">
        <f>Q4</f>
        <v>NTMFS5C423NL</v>
      </c>
      <c r="F30">
        <f>AD4</f>
        <v>0</v>
      </c>
      <c r="AR30" t="s">
        <v>16</v>
      </c>
    </row>
    <row r="31" spans="2:56">
      <c r="B31">
        <f>B7</f>
        <v>0</v>
      </c>
      <c r="D31">
        <f>M7*Calculator!$B$10+Calculator!$B$9</f>
        <v>50</v>
      </c>
      <c r="E31">
        <f>Z7*Calculator!$B$10+Calculator!$B$9</f>
        <v>50</v>
      </c>
      <c r="F31">
        <f>AM7*Calculator!$B$10+Calculator!$B$9</f>
        <v>50</v>
      </c>
      <c r="AS31" s="49" t="str">
        <f>Calculator!$B$15</f>
        <v>NTMFS5C430NL</v>
      </c>
      <c r="AT31" s="49"/>
      <c r="AU31" s="49"/>
      <c r="AV31" s="35"/>
      <c r="AW31" s="49" t="str">
        <f>Calculator!$C$15</f>
        <v>NTMFS5C423NL</v>
      </c>
      <c r="AX31" s="49"/>
      <c r="AY31" s="49"/>
      <c r="AZ31" s="35"/>
      <c r="BA31" s="49">
        <f>Calculator!$D$15</f>
        <v>0</v>
      </c>
      <c r="BB31" s="49"/>
      <c r="BC31" s="49"/>
      <c r="BD31" s="35"/>
    </row>
    <row r="32" spans="2:56">
      <c r="B32">
        <f t="shared" ref="B32:B51" si="2">B8</f>
        <v>1</v>
      </c>
      <c r="D32">
        <f ca="1">M8*Calculator!$B$10+Calculator!$B$9</f>
        <v>50.149252556341501</v>
      </c>
      <c r="E32">
        <f ca="1">Z8*Calculator!$B$10+Calculator!$B$9</f>
        <v>50.17111236090674</v>
      </c>
      <c r="F32">
        <f>AM8*Calculator!$B$10+Calculator!$B$9</f>
        <v>50</v>
      </c>
      <c r="AS32" t="s">
        <v>17</v>
      </c>
      <c r="AT32" t="s">
        <v>19</v>
      </c>
      <c r="AU32" t="s">
        <v>18</v>
      </c>
      <c r="AV32" t="s">
        <v>60</v>
      </c>
      <c r="AW32" t="s">
        <v>17</v>
      </c>
      <c r="AX32" t="s">
        <v>19</v>
      </c>
      <c r="AY32" t="s">
        <v>18</v>
      </c>
      <c r="AZ32" t="s">
        <v>60</v>
      </c>
      <c r="BA32" t="s">
        <v>17</v>
      </c>
      <c r="BB32" t="s">
        <v>19</v>
      </c>
      <c r="BC32" t="s">
        <v>18</v>
      </c>
      <c r="BD32" t="s">
        <v>60</v>
      </c>
    </row>
    <row r="33" spans="2:56">
      <c r="B33">
        <f t="shared" si="2"/>
        <v>2</v>
      </c>
      <c r="D33">
        <f ca="1">M9*Calculator!$B$10+Calculator!$B$9</f>
        <v>50.409744044237939</v>
      </c>
      <c r="E33">
        <f ca="1">Z9*Calculator!$B$10+Calculator!$B$9</f>
        <v>50.493826010282916</v>
      </c>
      <c r="F33">
        <f>AM9*Calculator!$B$10+Calculator!$B$9</f>
        <v>50</v>
      </c>
      <c r="AQ33" t="str">
        <f>$AS$4&amp;"     "</f>
        <v xml:space="preserve">NTMFS5C430NL     </v>
      </c>
      <c r="AR33">
        <f>B7</f>
        <v>0</v>
      </c>
      <c r="AS33" s="2">
        <f>Calculator!$B$5/100*AR33^2*Calculator!$B$17*(Calculator!$B$21+((Calculator!B21-1)*(Sheet2!D31-150)/125))/1000</f>
        <v>0</v>
      </c>
      <c r="AT33">
        <f>0.5*Calculator!$B$7/Calculator!$B$8*Calculator!B$18*0.000000001*Calculator!$B$4*1000</f>
        <v>7.4450696400000002E-2</v>
      </c>
      <c r="AU33">
        <f>(Calculator!B$19-Calculator!B$20)*0.000000001*Calculator!$B$16*Calculator!$B$4*1000</f>
        <v>4.3813636363636367E-2</v>
      </c>
      <c r="AV33">
        <v>0</v>
      </c>
      <c r="AW33" s="2"/>
      <c r="BA33" s="2"/>
    </row>
    <row r="34" spans="2:56">
      <c r="B34">
        <f t="shared" si="2"/>
        <v>3</v>
      </c>
      <c r="D34">
        <f ca="1">M10*Calculator!$B$10+Calculator!$B$9</f>
        <v>50.782074271643275</v>
      </c>
      <c r="E34">
        <f ca="1">Z10*Calculator!$B$10+Calculator!$B$9</f>
        <v>50.969232588986543</v>
      </c>
      <c r="F34">
        <f>AM10*Calculator!$B$10+Calculator!$B$9</f>
        <v>50</v>
      </c>
      <c r="AQ34" t="str">
        <f>$AW$4&amp;"     "</f>
        <v xml:space="preserve">NTMFS5C423NL     </v>
      </c>
      <c r="AR34">
        <f>AR33</f>
        <v>0</v>
      </c>
      <c r="AS34" s="2"/>
      <c r="AW34" s="2">
        <f>Calculator!$B$5/100*AR34^2*Calculator!$C$17*(Calculator!C21+((Calculator!C21-1)*(Sheet2!E31-150)/125))/1000</f>
        <v>0</v>
      </c>
      <c r="AX34">
        <f>0.5*Calculator!$B$7/Calculator!$B$8*Calculator!C$18*0.000000001*Calculator!$B$4*1000</f>
        <v>4.8882823919999999E-2</v>
      </c>
      <c r="AY34">
        <f>(Calculator!C$19-Calculator!C$20)*0.000000001*Calculator!$B$16*Calculator!$B$4*1000</f>
        <v>3.1096636363636368E-2</v>
      </c>
      <c r="AZ34">
        <v>0</v>
      </c>
      <c r="BA34" s="2"/>
    </row>
    <row r="35" spans="2:56">
      <c r="B35">
        <f t="shared" si="2"/>
        <v>4</v>
      </c>
      <c r="D35">
        <f ca="1">M11*Calculator!$B$10+Calculator!$B$9</f>
        <v>51.267209878174107</v>
      </c>
      <c r="E35">
        <f ca="1">Z11*Calculator!$B$10+Calculator!$B$9</f>
        <v>51.599109424478264</v>
      </c>
      <c r="F35">
        <f>AM11*Calculator!$B$10+Calculator!$B$9</f>
        <v>50</v>
      </c>
      <c r="AQ35" t="str">
        <f>$BA$4&amp;"     "</f>
        <v xml:space="preserve">0     </v>
      </c>
      <c r="AR35">
        <f>AR33</f>
        <v>0</v>
      </c>
      <c r="AS35" s="2"/>
      <c r="AW35" s="2"/>
      <c r="BA35" s="2">
        <f>Calculator!$B$5/100*AR35^2*Calculator!$D$17*(Calculator!D21+((Calculator!D21-1)*(F31-150)/125))/1000</f>
        <v>0</v>
      </c>
      <c r="BB35">
        <f>0.5*Calculator!$B$7/Calculator!$B$8*Calculator!D$18*0.000000001*Calculator!$B$4*1000</f>
        <v>0</v>
      </c>
      <c r="BC35">
        <f>(Calculator!D$19-Calculator!D$20)*0.000000001*Calculator!$D$16*Calculator!$B$4*1000</f>
        <v>0</v>
      </c>
      <c r="BD35">
        <v>0</v>
      </c>
    </row>
    <row r="36" spans="2:56">
      <c r="B36">
        <f t="shared" si="2"/>
        <v>5</v>
      </c>
      <c r="D36">
        <f ca="1">M12*Calculator!$B$10+Calculator!$B$9</f>
        <v>51.866491571094734</v>
      </c>
      <c r="E36">
        <f ca="1">Z12*Calculator!$B$10+Calculator!$B$9</f>
        <v>52.385938162508531</v>
      </c>
      <c r="F36">
        <f>AM12*Calculator!$B$10+Calculator!$B$9</f>
        <v>50</v>
      </c>
      <c r="AS36" s="2"/>
      <c r="AW36" s="2"/>
      <c r="BA36" s="2"/>
    </row>
    <row r="37" spans="2:56">
      <c r="B37">
        <f t="shared" si="2"/>
        <v>6</v>
      </c>
      <c r="D37">
        <f ca="1">M13*Calculator!$B$10+Calculator!$B$9</f>
        <v>52.581644486112346</v>
      </c>
      <c r="E37">
        <f ca="1">Z13*Calculator!$B$10+Calculator!$B$9</f>
        <v>53.332931517997068</v>
      </c>
      <c r="F37">
        <f>AM13*Calculator!$B$10+Calculator!$B$9</f>
        <v>50</v>
      </c>
      <c r="AQ37" t="str">
        <f>$AS$4&amp;"     "</f>
        <v xml:space="preserve">NTMFS5C430NL     </v>
      </c>
      <c r="AR37">
        <f>B12</f>
        <v>5</v>
      </c>
      <c r="AS37" s="2">
        <f ca="1">Calculator!$B$5/100*AR37^2*Calculator!$B$17*(Calculator!B21+((Calculator!B21-1)*(Sheet2!D36-150)/125))/1000</f>
        <v>1.7400591836071726E-2</v>
      </c>
      <c r="AT37">
        <f>0.5*Calculator!$B$7/Calculator!$B$8*Calculator!B$18*0.000000001*Calculator!$B$4*1000</f>
        <v>7.4450696400000002E-2</v>
      </c>
      <c r="AU37">
        <f>(Calculator!B$19-Calculator!B$20)*0.000000001*Calculator!$B$16*Calculator!$B$4*1000</f>
        <v>4.3813636363636367E-2</v>
      </c>
      <c r="AV37">
        <f ca="1">(FORECAST(AR37, INDIRECT("Sheet3!AM" &amp;MATCH($AS$31, PartName, 0)+2):INDIRECT("Sheet3!AQ" &amp;MATCH($AS$31, PartName, 0)+2), Sheet3!$AM$2:$AQ$2)+D36*INDIRECT("Sheet3!AR"&amp;MATCH($AS$31,PartName,0)+2))*AR37*Calculator!$B$6*0.000000001*Calculator!$B$4*1000</f>
        <v>5.4805528026124596E-3</v>
      </c>
      <c r="AW37" s="2"/>
      <c r="BA37" s="2"/>
    </row>
    <row r="38" spans="2:56">
      <c r="B38">
        <f t="shared" si="2"/>
        <v>7</v>
      </c>
      <c r="D38">
        <f ca="1">M14*Calculator!$B$10+Calculator!$B$9</f>
        <v>53.414791827872193</v>
      </c>
      <c r="E38">
        <f ca="1">Z14*Calculator!$B$10+Calculator!$B$9</f>
        <v>54.444068699967453</v>
      </c>
      <c r="F38">
        <f>AM14*Calculator!$B$10+Calculator!$B$9</f>
        <v>50</v>
      </c>
      <c r="AQ38" t="str">
        <f>$AW$4&amp;"     "</f>
        <v xml:space="preserve">NTMFS5C423NL     </v>
      </c>
      <c r="AR38">
        <f>AR37</f>
        <v>5</v>
      </c>
      <c r="AS38" s="2"/>
      <c r="AW38" s="2">
        <f ca="1">Calculator!$B$5/100*AR38^2*Calculator!$C$17*(Calculator!C21+((Calculator!C21-1)*(Sheet2!E36-150)/125))/1000</f>
        <v>2.3788075857769733E-2</v>
      </c>
      <c r="AX38">
        <f>0.5*Calculator!$B$7/Calculator!$B$8*Calculator!C$18*0.000000001*Calculator!$B$4*1000</f>
        <v>4.8882823919999999E-2</v>
      </c>
      <c r="AY38">
        <f>(Calculator!C$19-Calculator!C$20)*0.000000001*Calculator!$B$16*Calculator!$B$4*1000</f>
        <v>3.1096636363636368E-2</v>
      </c>
      <c r="AZ38">
        <f ca="1">(FORECAST(AR38, INDIRECT("Sheet3!AM" &amp;MATCH($AW$31, PartName, 0)+2):INDIRECT("Sheet3!AQ" &amp;MATCH($AW$31, PartName, 0)+2), Sheet3!$AM$2:$AQ$2)+E36*INDIRECT("Sheet3!AR"&amp;MATCH($AW$31,PartName,0)+2))*AR38*Calculator!$B$6*0.000000001*Calculator!$B$4*1000</f>
        <v>5.5861511735868716E-3</v>
      </c>
      <c r="BA38" s="2"/>
    </row>
    <row r="39" spans="2:56">
      <c r="B39">
        <f t="shared" si="2"/>
        <v>8</v>
      </c>
      <c r="D39">
        <f ca="1">M15*Calculator!$B$10+Calculator!$B$9</f>
        <v>54.368471997948163</v>
      </c>
      <c r="E39">
        <f ca="1">Z15*Calculator!$B$10+Calculator!$B$9</f>
        <v>55.724140260953604</v>
      </c>
      <c r="F39">
        <f>AM15*Calculator!$B$10+Calculator!$B$9</f>
        <v>50</v>
      </c>
      <c r="AQ39" t="str">
        <f>$BA$4&amp;"     "</f>
        <v xml:space="preserve">0     </v>
      </c>
      <c r="AR39">
        <f>AR38</f>
        <v>5</v>
      </c>
      <c r="AS39" s="2"/>
      <c r="AW39" s="2"/>
      <c r="BA39" s="2">
        <f>Calculator!$B$5/100*AR39^2*Calculator!$D$17*(Calculator!D21+((Calculator!D21-1)*(F36-150)/125))/1000</f>
        <v>0</v>
      </c>
      <c r="BB39">
        <f>0.5*Calculator!$B$7/Calculator!$B$8*Calculator!D$18*0.000000001*Calculator!$B$4*1000</f>
        <v>0</v>
      </c>
      <c r="BC39">
        <f>(Calculator!D$19-Calculator!D$20)*0.000000001*Calculator!$D$16*Calculator!$B$4*1000</f>
        <v>0</v>
      </c>
      <c r="BD39">
        <f>AR39*(Calculator!$D$22+(F36-25)*Calculator!$D$23/1000)*Calculator!$B$6*0.000000001*Calculator!$B$4*1000</f>
        <v>0</v>
      </c>
    </row>
    <row r="40" spans="2:56">
      <c r="B40">
        <f t="shared" si="2"/>
        <v>9</v>
      </c>
      <c r="D40">
        <f ca="1">M16*Calculator!$B$10+Calculator!$B$9</f>
        <v>55.340219310473231</v>
      </c>
      <c r="E40">
        <f ca="1">Z16*Calculator!$B$10+Calculator!$B$9</f>
        <v>57.178803342877629</v>
      </c>
      <c r="F40">
        <f>AM16*Calculator!$B$10+Calculator!$B$9</f>
        <v>50</v>
      </c>
      <c r="AS40" s="2"/>
      <c r="AW40" s="2"/>
      <c r="BA40" s="2"/>
    </row>
    <row r="41" spans="2:56">
      <c r="B41">
        <f t="shared" si="2"/>
        <v>10</v>
      </c>
      <c r="D41">
        <f ca="1">M17*Calculator!$B$10+Calculator!$B$9</f>
        <v>56.649789786293631</v>
      </c>
      <c r="E41">
        <f ca="1">Z17*Calculator!$B$10+Calculator!$B$9</f>
        <v>58.814648547558981</v>
      </c>
      <c r="F41">
        <f>AM17*Calculator!$B$10+Calculator!$B$9</f>
        <v>50</v>
      </c>
      <c r="AQ41" t="str">
        <f>$AS$4&amp;"     "</f>
        <v xml:space="preserve">NTMFS5C430NL     </v>
      </c>
      <c r="AR41">
        <f>B17</f>
        <v>10</v>
      </c>
      <c r="AS41" s="2">
        <f ca="1">Calculator!$B$5/100*AR41^2*Calculator!$B$17*(Calculator!B21+((Calculator!B21-1)*(Sheet2!D41-150)/125))/1000</f>
        <v>7.1222948779596285E-2</v>
      </c>
      <c r="AT41">
        <f>0.5*Calculator!$B$7/Calculator!$B$8*Calculator!B$18*0.000000001*Calculator!$B$4*1000</f>
        <v>7.4450696400000002E-2</v>
      </c>
      <c r="AU41">
        <f>(Calculator!B$19-Calculator!B$20)*0.000000001*Calculator!$B$16*Calculator!$B$4*1000</f>
        <v>4.3813636363636367E-2</v>
      </c>
      <c r="AV41">
        <f ca="1">(FORECAST(AR41, INDIRECT("Sheet3!AM" &amp;MATCH($AS$31, PartName, 0)+2):INDIRECT("Sheet3!AQ" &amp;MATCH($AS$31, PartName, 0)+2), Sheet3!$AM$2:$AQ$2)+D41*INDIRECT("Sheet3!AR"&amp;MATCH($AS$31,PartName,0)+2))*AR41*Calculator!$B$6*0.000000001*Calculator!$B$4*1000</f>
        <v>1.0999423549074345E-2</v>
      </c>
      <c r="AW41" s="2"/>
      <c r="BA41" s="2"/>
    </row>
    <row r="42" spans="2:56">
      <c r="B42">
        <f t="shared" si="2"/>
        <v>11</v>
      </c>
      <c r="D42">
        <f ca="1">M18*Calculator!$B$10+Calculator!$B$9</f>
        <v>57.984788949347333</v>
      </c>
      <c r="E42">
        <f ca="1">Z18*Calculator!$B$10+Calculator!$B$9</f>
        <v>60.639279961139877</v>
      </c>
      <c r="F42">
        <f>AM18*Calculator!$B$10+Calculator!$B$9</f>
        <v>50</v>
      </c>
      <c r="AQ42" t="str">
        <f>$AW$4&amp;"     "</f>
        <v xml:space="preserve">NTMFS5C423NL     </v>
      </c>
      <c r="AR42">
        <f>AR41</f>
        <v>10</v>
      </c>
      <c r="AS42" s="2"/>
      <c r="AW42" s="2">
        <f ca="1">Calculator!$B$5/100*AR42^2*Calculator!$C$17*(Calculator!C21+((Calculator!C21-1)*(Sheet2!E41-150)/125))/1000</f>
        <v>9.8122367628972237E-2</v>
      </c>
      <c r="AX42">
        <f>0.5*Calculator!$B$7/Calculator!$B$8*Calculator!C$18*0.000000001*Calculator!$B$4*1000</f>
        <v>4.8882823919999999E-2</v>
      </c>
      <c r="AY42">
        <f>(Calculator!C$19-Calculator!C$20)*0.000000001*Calculator!$B$16*Calculator!$B$4*1000</f>
        <v>3.1096636363636368E-2</v>
      </c>
      <c r="AZ42">
        <f ca="1">(FORECAST(AR42, INDIRECT("Sheet3!AM" &amp;MATCH($AW$31, PartName, 0)+2):INDIRECT("Sheet3!AQ" &amp;MATCH($AW$31, PartName, 0)+2), Sheet3!$AM$2:$AQ$2)+E41*INDIRECT("Sheet3!AR"&amp;MATCH($AW$31,PartName,0)+2))*AR42*Calculator!$B$6*0.000000001*Calculator!$B$4*1000</f>
        <v>1.1160739215515188E-2</v>
      </c>
      <c r="BA42" s="2"/>
    </row>
    <row r="43" spans="2:56">
      <c r="B43">
        <f t="shared" si="2"/>
        <v>12</v>
      </c>
      <c r="D43">
        <f ca="1">M19*Calculator!$B$10+Calculator!$B$9</f>
        <v>59.455107914430414</v>
      </c>
      <c r="E43">
        <f ca="1">Z19*Calculator!$B$10+Calculator!$B$9</f>
        <v>62.661410220654645</v>
      </c>
      <c r="F43">
        <f>AM19*Calculator!$B$10+Calculator!$B$9</f>
        <v>50</v>
      </c>
      <c r="AQ43" t="str">
        <f>$BA$4&amp;"     "</f>
        <v xml:space="preserve">0     </v>
      </c>
      <c r="AR43">
        <f>AR42</f>
        <v>10</v>
      </c>
      <c r="AS43" s="2"/>
      <c r="AW43" s="2"/>
      <c r="BA43" s="2">
        <f>Calculator!$B$5/100*AR43^2*Calculator!$D$17*(Calculator!D21+((Calculator!D21-1)*(F41-150)/125))/1000</f>
        <v>0</v>
      </c>
      <c r="BB43">
        <f>0.5*Calculator!$B$7/Calculator!$B$8*Calculator!D$18*0.000000001*Calculator!$B$4*1000</f>
        <v>0</v>
      </c>
      <c r="BC43">
        <f>(Calculator!D$19-Calculator!D$20)*0.000000001*Calculator!$D$16*Calculator!$B$4*1000</f>
        <v>0</v>
      </c>
      <c r="BD43">
        <f>AR43*(Calculator!$D$22+(F41-25)*Calculator!$D$23/1000)*Calculator!$B$6*0.000000001*Calculator!$B$4*1000</f>
        <v>0</v>
      </c>
    </row>
    <row r="44" spans="2:56">
      <c r="B44">
        <f t="shared" si="2"/>
        <v>13</v>
      </c>
      <c r="D44">
        <f ca="1">M20*Calculator!$B$10+Calculator!$B$9</f>
        <v>61.065762551525907</v>
      </c>
      <c r="E44">
        <f ca="1">Z20*Calculator!$B$10+Calculator!$B$9</f>
        <v>64.890972943870381</v>
      </c>
      <c r="F44">
        <f>AM20*Calculator!$B$10+Calculator!$B$9</f>
        <v>50</v>
      </c>
      <c r="AS44" s="2"/>
      <c r="AW44" s="2"/>
      <c r="BA44" s="2"/>
    </row>
    <row r="45" spans="2:56">
      <c r="B45">
        <f t="shared" si="2"/>
        <v>14</v>
      </c>
      <c r="D45">
        <f ca="1">M21*Calculator!$B$10+Calculator!$B$9</f>
        <v>62.822379907212849</v>
      </c>
      <c r="E45">
        <f ca="1">Z21*Calculator!$B$10+Calculator!$B$9</f>
        <v>67.339255370890129</v>
      </c>
      <c r="F45">
        <f>AM21*Calculator!$B$10+Calculator!$B$9</f>
        <v>50</v>
      </c>
      <c r="AQ45" t="str">
        <f>$AS$4&amp;"     "</f>
        <v xml:space="preserve">NTMFS5C430NL     </v>
      </c>
      <c r="AR45">
        <f>B22</f>
        <v>15</v>
      </c>
      <c r="AS45" s="2">
        <f ca="1">Calculator!$B$5/100*AR45^2*Calculator!$B$17*(Calculator!B21+((Calculator!B21-1)*(Sheet2!D46-150)/125))/1000</f>
        <v>0.16641213306227992</v>
      </c>
      <c r="AT45">
        <f>0.5*Calculator!$B$7/Calculator!$B$8*Calculator!B$18*0.000000001*Calculator!$B$4*1000</f>
        <v>7.4450696400000002E-2</v>
      </c>
      <c r="AU45">
        <f>(Calculator!B$19-Calculator!B$20)*0.000000001*Calculator!$B$16*Calculator!$B$4*1000</f>
        <v>4.3813636363636367E-2</v>
      </c>
      <c r="AV45">
        <f ca="1">(FORECAST(AR45, INDIRECT("Sheet3!AM" &amp;MATCH($AS$31, PartName, 0)+2):INDIRECT("Sheet3!AQ" &amp;MATCH($AS$31, PartName, 0)+2), Sheet3!$AM$2:$AQ$2)+D46*INDIRECT("Sheet3!AR"&amp;MATCH($AS$31,PartName,0)+2))*AR45*Calculator!$B$6*0.000000001*Calculator!$B$4*1000</f>
        <v>1.6378511407361417E-2</v>
      </c>
      <c r="AW45" s="2"/>
      <c r="BA45" s="2"/>
    </row>
    <row r="46" spans="2:56">
      <c r="B46">
        <f t="shared" si="2"/>
        <v>15</v>
      </c>
      <c r="D46">
        <f ca="1">M22*Calculator!$B$10+Calculator!$B$9</f>
        <v>64.731251557496961</v>
      </c>
      <c r="E46">
        <f ca="1">Z22*Calculator!$B$10+Calculator!$B$9</f>
        <v>70.019054714156368</v>
      </c>
      <c r="F46">
        <f>AM22*Calculator!$B$10+Calculator!$B$9</f>
        <v>50</v>
      </c>
      <c r="AQ46" t="str">
        <f>$AW$4&amp;"     "</f>
        <v xml:space="preserve">NTMFS5C423NL     </v>
      </c>
      <c r="AR46">
        <f>AR45</f>
        <v>15</v>
      </c>
      <c r="AS46" s="2"/>
      <c r="AW46" s="2">
        <f ca="1">Calculator!$B$5/100*AR46^2*Calculator!$C$17*(Calculator!C21+((Calculator!C21-1)*(Sheet2!E46-150)/125))/1000</f>
        <v>0.23242230737536557</v>
      </c>
      <c r="AX46">
        <f>0.5*Calculator!$B$7/Calculator!$B$8*Calculator!C$18*0.000000001*Calculator!$B$4*1000</f>
        <v>4.8882823919999999E-2</v>
      </c>
      <c r="AY46">
        <f>(Calculator!C$19-Calculator!C$20)*0.000000001*Calculator!$B$16*Calculator!$B$4*1000</f>
        <v>3.1096636363636368E-2</v>
      </c>
      <c r="AZ46">
        <f ca="1">(FORECAST(AR46, INDIRECT("Sheet3!AM" &amp;MATCH($AW$31, PartName, 0)+2):INDIRECT("Sheet3!AQ" &amp;MATCH($AW$31, PartName, 0)+2), Sheet3!$AM$2:$AQ$2)+E46*INDIRECT("Sheet3!AR"&amp;MATCH($AW$31,PartName,0)+2))*AR46*Calculator!$B$6*0.000000001*Calculator!$B$4*1000</f>
        <v>1.6465876553581411E-2</v>
      </c>
      <c r="BA46" s="2"/>
    </row>
    <row r="47" spans="2:56">
      <c r="B47">
        <f t="shared" si="2"/>
        <v>16</v>
      </c>
      <c r="D47">
        <f ca="1">M23*Calculator!$B$10+Calculator!$B$9</f>
        <v>66.799395051843362</v>
      </c>
      <c r="E47">
        <f ca="1">Z23*Calculator!$B$10+Calculator!$B$9</f>
        <v>72.944862516491781</v>
      </c>
      <c r="F47">
        <f>AM23*Calculator!$B$10+Calculator!$B$9</f>
        <v>50</v>
      </c>
      <c r="AQ47" t="str">
        <f>$BA$4&amp;"     "</f>
        <v xml:space="preserve">0     </v>
      </c>
      <c r="AR47">
        <f>AR46</f>
        <v>15</v>
      </c>
      <c r="AS47" s="2"/>
      <c r="AW47" s="2"/>
      <c r="BA47" s="2">
        <f>Calculator!$B$5/100*AR47^2*Calculator!$D$17*(Calculator!D21+((Calculator!D21-1)*(F46-150)/125))/1000</f>
        <v>0</v>
      </c>
      <c r="BB47">
        <f>0.5*Calculator!$B$7/Calculator!$B$8*Calculator!D$18*0.000000001*Calculator!$B$4*1000</f>
        <v>0</v>
      </c>
      <c r="BC47">
        <f>(Calculator!D$19-Calculator!D$20)*0.000000001*Calculator!$D$16*Calculator!$B$4*1000</f>
        <v>0</v>
      </c>
      <c r="BD47">
        <f>AR47*(Calculator!$D$22+(F46-25)*Calculator!$D$23/1000)*Calculator!$B$6*0.000000001*Calculator!$B$4*1000</f>
        <v>0</v>
      </c>
    </row>
    <row r="48" spans="2:56">
      <c r="B48">
        <f t="shared" si="2"/>
        <v>17</v>
      </c>
      <c r="D48">
        <f ca="1">M24*Calculator!$B$10+Calculator!$B$9</f>
        <v>69.034624632961965</v>
      </c>
      <c r="E48">
        <f ca="1">Z24*Calculator!$B$10+Calculator!$B$9</f>
        <v>76.13308231911968</v>
      </c>
      <c r="F48">
        <f>AM24*Calculator!$B$10+Calculator!$B$9</f>
        <v>50</v>
      </c>
      <c r="AS48" s="2"/>
      <c r="AW48" s="2"/>
      <c r="BA48" s="2"/>
    </row>
    <row r="49" spans="2:56">
      <c r="B49">
        <f t="shared" si="2"/>
        <v>18</v>
      </c>
      <c r="D49">
        <f ca="1">M25*Calculator!$B$10+Calculator!$B$9</f>
        <v>71.445632645675204</v>
      </c>
      <c r="E49">
        <f ca="1">Z25*Calculator!$B$10+Calculator!$B$9</f>
        <v>79.602287201624023</v>
      </c>
      <c r="F49">
        <f>AM25*Calculator!$B$10+Calculator!$B$9</f>
        <v>50</v>
      </c>
      <c r="AQ49" t="str">
        <f>$AS$4&amp;"     "</f>
        <v xml:space="preserve">NTMFS5C430NL     </v>
      </c>
      <c r="AR49">
        <f>B27</f>
        <v>20</v>
      </c>
      <c r="AS49" s="2">
        <f ca="1">Calculator!$B$5/100*AR49^2*Calculator!$B$17*(Calculator!B21+((Calculator!B21-1)*(Sheet2!D51-150)/125))/1000</f>
        <v>0.3122464138772868</v>
      </c>
      <c r="AT49">
        <f>0.5*Calculator!$B$7/Calculator!$B$8*Calculator!B$18*0.000000001*Calculator!$B$4*1000</f>
        <v>7.4450696400000002E-2</v>
      </c>
      <c r="AU49">
        <f>(Calculator!B$19-Calculator!B$20)*0.000000001*Calculator!$B$16*Calculator!$B$4*1000</f>
        <v>4.3813636363636367E-2</v>
      </c>
      <c r="AV49">
        <f ca="1">(FORECAST(AR49, INDIRECT("Sheet3!AM" &amp;MATCH($AS$31, PartName, 0)+2):INDIRECT("Sheet3!AQ" &amp;MATCH($AS$31, PartName, 0)+2), Sheet3!$AM$2:$AQ$2)+D51*INDIRECT("Sheet3!AR"&amp;MATCH($AS$31,PartName,0)+2))*AR49*Calculator!$B$6*0.000000001*Calculator!$B$4*1000</f>
        <v>2.1387598770312394E-2</v>
      </c>
      <c r="AW49" s="2"/>
      <c r="BA49" s="2"/>
    </row>
    <row r="50" spans="2:56">
      <c r="B50">
        <f t="shared" si="2"/>
        <v>19</v>
      </c>
      <c r="D50">
        <f ca="1">M26*Calculator!$B$10+Calculator!$B$9</f>
        <v>74.042083324393687</v>
      </c>
      <c r="E50">
        <f ca="1">Z26*Calculator!$B$10+Calculator!$B$9</f>
        <v>83.373525350783368</v>
      </c>
      <c r="F50">
        <f>AM26*Calculator!$B$10+Calculator!$B$9</f>
        <v>50</v>
      </c>
      <c r="AQ50" t="str">
        <f>$AW$4&amp;"     "</f>
        <v xml:space="preserve">NTMFS5C423NL     </v>
      </c>
      <c r="AR50">
        <f>AR49</f>
        <v>20</v>
      </c>
      <c r="AS50" s="2"/>
      <c r="AW50" s="2">
        <f ca="1">Calculator!$B$5/100*AR50^2*Calculator!$C$17*(Calculator!C21+((Calculator!C21-1)*(Sheet2!E51-150)/125))/1000</f>
        <v>0.44544582375088315</v>
      </c>
      <c r="AX50">
        <f>0.5*Calculator!$B$7/Calculator!$B$8*Calculator!C$18*0.000000001*Calculator!$B$4*1000</f>
        <v>4.8882823919999999E-2</v>
      </c>
      <c r="AY50">
        <f>(Calculator!C$19-Calculator!C$20)*0.000000001*Calculator!$B$16*Calculator!$B$4*1000</f>
        <v>3.1096636363636368E-2</v>
      </c>
      <c r="AZ50">
        <f ca="1">(FORECAST(AR50, INDIRECT("Sheet3!AM" &amp;MATCH($AW$31, PartName, 0)+2):INDIRECT("Sheet3!AQ" &amp;MATCH($AW$31, PartName, 0)+2), Sheet3!$AM$2:$AQ$2)+E51*INDIRECT("Sheet3!AR"&amp;MATCH($AW$31,PartName,0)+2))*AR50*Calculator!$B$6*0.000000001*Calculator!$B$4*1000</f>
        <v>2.1137725658220259E-2</v>
      </c>
      <c r="BA50" s="2"/>
    </row>
    <row r="51" spans="2:56">
      <c r="B51">
        <f t="shared" si="2"/>
        <v>20</v>
      </c>
      <c r="D51">
        <f ca="1">M27*Calculator!$B$10+Calculator!$B$9</f>
        <v>76.83472098383028</v>
      </c>
      <c r="E51">
        <f ca="1">Z27*Calculator!$B$10+Calculator!$B$9</f>
        <v>87.470683847880494</v>
      </c>
      <c r="F51">
        <f>AM27*Calculator!$B$10+Calculator!$B$9</f>
        <v>50</v>
      </c>
      <c r="AQ51" t="str">
        <f>$BA$4&amp;"     "</f>
        <v xml:space="preserve">0     </v>
      </c>
      <c r="AR51">
        <f>AR50</f>
        <v>20</v>
      </c>
      <c r="AS51" s="2"/>
      <c r="AW51" s="2"/>
      <c r="BA51" s="2">
        <f>Calculator!$B$5/100*AR51^2*Calculator!$D$17*(Calculator!D21+((Calculator!D21-1)*(F51-150)/125))/1000</f>
        <v>0</v>
      </c>
      <c r="BB51">
        <f>0.5*Calculator!$B$7/Calculator!$B$8*Calculator!D$18*0.000000001*Calculator!$B$4*1000</f>
        <v>0</v>
      </c>
      <c r="BC51">
        <f>(Calculator!D$19-Calculator!D$20)*0.000000001*Calculator!$D$16*Calculator!$B$4*1000</f>
        <v>0</v>
      </c>
      <c r="BD51">
        <f>AR51*(Calculator!$D$22+(F51-25)*Calculator!$D$23/1000)*Calculator!$B$6*0.000000001*Calculator!$B$4*1000</f>
        <v>0</v>
      </c>
    </row>
  </sheetData>
  <mergeCells count="6">
    <mergeCell ref="AS4:AU4"/>
    <mergeCell ref="AW4:AY4"/>
    <mergeCell ref="BA4:BC4"/>
    <mergeCell ref="AS31:AU31"/>
    <mergeCell ref="AW31:AY31"/>
    <mergeCell ref="BA31:BC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R25"/>
  <sheetViews>
    <sheetView windowProtection="1" workbookViewId="0">
      <selection activeCell="J7" sqref="J7"/>
    </sheetView>
  </sheetViews>
  <sheetFormatPr defaultRowHeight="15"/>
  <cols>
    <col min="1" max="1" width="14.7109375" customWidth="1"/>
    <col min="2" max="4" width="5.28515625" customWidth="1"/>
    <col min="5" max="5" width="5.7109375" customWidth="1"/>
    <col min="6" max="11" width="5.28515625" customWidth="1"/>
    <col min="12" max="12" width="15" customWidth="1"/>
    <col min="13" max="28" width="8.7109375" customWidth="1"/>
    <col min="29" max="29" width="6.42578125" customWidth="1"/>
    <col min="30" max="30" width="6.5703125" customWidth="1"/>
    <col min="31" max="31" width="7.7109375" customWidth="1"/>
    <col min="32" max="33" width="9.5703125" customWidth="1"/>
    <col min="35" max="35" width="18.140625" customWidth="1"/>
    <col min="38" max="38" width="14.7109375" bestFit="1" customWidth="1"/>
    <col min="44" max="44" width="10.85546875" bestFit="1" customWidth="1"/>
  </cols>
  <sheetData>
    <row r="1" spans="1:44" ht="15" customHeight="1">
      <c r="A1" s="14"/>
      <c r="B1" s="57" t="s">
        <v>40</v>
      </c>
      <c r="C1" s="57"/>
      <c r="D1" s="57"/>
      <c r="E1" s="57"/>
      <c r="F1" s="57"/>
      <c r="G1" s="57"/>
      <c r="H1" s="57"/>
      <c r="I1" s="57"/>
      <c r="J1" s="57"/>
      <c r="K1" s="57"/>
      <c r="L1" s="58" t="s">
        <v>48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5"/>
      <c r="AF1" s="12"/>
      <c r="AG1" s="57" t="s">
        <v>41</v>
      </c>
      <c r="AH1" s="57"/>
      <c r="AI1" s="12"/>
      <c r="AJ1" s="12"/>
      <c r="AK1" s="12"/>
      <c r="AL1" s="50" t="s">
        <v>58</v>
      </c>
      <c r="AM1" s="50"/>
      <c r="AN1" s="50"/>
      <c r="AO1" s="50"/>
      <c r="AP1" s="50"/>
      <c r="AQ1" s="50"/>
      <c r="AR1" s="12"/>
    </row>
    <row r="2" spans="1:44" ht="15" customHeight="1">
      <c r="A2" s="14" t="s">
        <v>33</v>
      </c>
      <c r="B2" s="7">
        <v>3</v>
      </c>
      <c r="C2" s="7">
        <v>3.3</v>
      </c>
      <c r="D2" s="7">
        <v>3.5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14" t="s">
        <v>33</v>
      </c>
      <c r="M2" s="20">
        <v>0</v>
      </c>
      <c r="N2" s="20">
        <v>0.1</v>
      </c>
      <c r="O2" s="20">
        <v>0.2</v>
      </c>
      <c r="P2" s="20">
        <v>0.3</v>
      </c>
      <c r="Q2" s="20">
        <v>0.4</v>
      </c>
      <c r="R2" s="20">
        <v>0.5</v>
      </c>
      <c r="S2" s="20">
        <v>0.7</v>
      </c>
      <c r="T2" s="20">
        <v>1</v>
      </c>
      <c r="U2" s="20">
        <v>2</v>
      </c>
      <c r="V2" s="20">
        <v>3</v>
      </c>
      <c r="W2" s="20">
        <v>4</v>
      </c>
      <c r="X2" s="20">
        <v>5</v>
      </c>
      <c r="Y2" s="20">
        <v>7</v>
      </c>
      <c r="Z2" s="20">
        <v>10</v>
      </c>
      <c r="AA2" s="20">
        <v>20</v>
      </c>
      <c r="AB2" s="20">
        <v>30</v>
      </c>
      <c r="AC2" s="20">
        <v>40</v>
      </c>
      <c r="AD2" s="9">
        <v>50</v>
      </c>
      <c r="AE2" s="9">
        <v>60</v>
      </c>
      <c r="AF2" s="21" t="s">
        <v>49</v>
      </c>
      <c r="AG2" s="7">
        <v>4.5</v>
      </c>
      <c r="AH2" s="7">
        <v>10</v>
      </c>
      <c r="AI2" s="19" t="s">
        <v>45</v>
      </c>
      <c r="AJ2" s="19" t="s">
        <v>44</v>
      </c>
      <c r="AK2" s="4" t="s">
        <v>50</v>
      </c>
      <c r="AL2" s="14" t="s">
        <v>33</v>
      </c>
      <c r="AM2" s="12">
        <v>1</v>
      </c>
      <c r="AN2" s="12">
        <v>5</v>
      </c>
      <c r="AO2" s="12">
        <v>10</v>
      </c>
      <c r="AP2" s="12">
        <v>20</v>
      </c>
      <c r="AQ2" s="12">
        <v>50</v>
      </c>
      <c r="AR2" s="12" t="s">
        <v>59</v>
      </c>
    </row>
    <row r="3" spans="1:44">
      <c r="A3" s="12" t="s">
        <v>13</v>
      </c>
      <c r="B3" s="9">
        <v>1.5</v>
      </c>
      <c r="C3" s="9">
        <v>1.21</v>
      </c>
      <c r="D3" s="9">
        <v>1.05</v>
      </c>
      <c r="E3" s="9">
        <v>0.88500000000000001</v>
      </c>
      <c r="F3" s="9">
        <v>0.755</v>
      </c>
      <c r="G3" s="9">
        <v>0.66</v>
      </c>
      <c r="H3" s="9">
        <v>0.61499999999999999</v>
      </c>
      <c r="I3" s="9">
        <v>0.6</v>
      </c>
      <c r="J3" s="9">
        <v>0.57999999999999996</v>
      </c>
      <c r="K3" s="9">
        <v>0.56000000000000005</v>
      </c>
      <c r="L3" s="12" t="s">
        <v>13</v>
      </c>
      <c r="M3" s="5">
        <v>0</v>
      </c>
      <c r="N3" s="13">
        <f t="shared" ref="N3:N12" si="0">0.5*($N$2-$M$2)*(L16+M16)/1000</f>
        <v>1.4578150000000001</v>
      </c>
      <c r="O3" s="13">
        <f t="shared" ref="O3:O12" si="1">0.5*($O$2-$N$2)*(M16+N16)/1000+N3</f>
        <v>2.8668500000000003</v>
      </c>
      <c r="P3" s="13">
        <f t="shared" ref="P3:P12" si="2">0.5*($P$2-$O$2)*(N16+O16)/1000+O3</f>
        <v>4.2362850000000005</v>
      </c>
      <c r="Q3" s="13">
        <f t="shared" ref="Q3:Q12" si="3">0.5*($Q$2-$P$2)*(O16+P16)/1000+P3</f>
        <v>5.5738700000000012</v>
      </c>
      <c r="R3" s="13">
        <f t="shared" ref="R3:R12" si="4">0.5*($R$2-$Q$2)*(P16+Q16)/1000+Q3</f>
        <v>6.8855800000000009</v>
      </c>
      <c r="S3" s="13">
        <f t="shared" ref="S3:S12" si="5">0.5*($S$2-$R$2)*(Q16+R16)/1000+R3</f>
        <v>9.4492000000000012</v>
      </c>
      <c r="T3" s="13">
        <f t="shared" ref="T3:T12" si="6">0.5*($T$2-$S$2)*(R16+S16)/1000+S3</f>
        <v>13.179775000000003</v>
      </c>
      <c r="U3" s="13">
        <f t="shared" ref="U3:U12" si="7">0.5*($U$2-$T$2)*(S16+T16)/1000+T3</f>
        <v>24.980875000000001</v>
      </c>
      <c r="V3" s="13">
        <f t="shared" ref="V3:V12" si="8">0.5*($V$2-$U$2)*(T16+U16)/1000+U3</f>
        <v>36.015275000000003</v>
      </c>
      <c r="W3" s="13">
        <f t="shared" ref="W3:W12" si="9">0.5*($W$2-$V$2)*(U16+V16)/1000+V3</f>
        <v>46.410724999999999</v>
      </c>
      <c r="X3" s="13">
        <f t="shared" ref="X3:X12" si="10">0.5*($X$2-$W$2)*(V16+W16)/1000+W3</f>
        <v>56.223239499999998</v>
      </c>
      <c r="Y3" s="13">
        <f t="shared" ref="Y3:Y12" si="11">0.5*($Y$2-$X$2)*(W16+X16)/1000+X3</f>
        <v>74.351898500000004</v>
      </c>
      <c r="Z3" s="13">
        <f t="shared" ref="Z3:Z12" si="12">0.5*($Z$2-$Y$2)*(X16+Y16)/1000+Y3</f>
        <v>98.426553500000011</v>
      </c>
      <c r="AA3" s="13">
        <f t="shared" ref="AA3:AA12" si="13">0.5*($AA$2-$Z$2)*(Y16+Z16)/1000+Z3</f>
        <v>160.6925535</v>
      </c>
      <c r="AB3" s="13">
        <f t="shared" ref="AB3:AB12" si="14">0.5*($AB$2-$AA$2)*(Z16+AA16)/1000+AA3</f>
        <v>203.8580035</v>
      </c>
      <c r="AC3" s="13">
        <f t="shared" ref="AC3:AC12" si="15">0.5*($AC$2-$AB$2)*(AA16+AB16)/1000+AB3</f>
        <v>236.55395350000001</v>
      </c>
      <c r="AD3" s="5" t="s">
        <v>46</v>
      </c>
      <c r="AE3" s="5" t="s">
        <v>46</v>
      </c>
      <c r="AF3" s="7">
        <v>2.7</v>
      </c>
      <c r="AG3" s="7">
        <v>81</v>
      </c>
      <c r="AH3" s="7">
        <v>181</v>
      </c>
      <c r="AI3" s="7">
        <v>23.8</v>
      </c>
      <c r="AJ3" s="7">
        <v>1.93</v>
      </c>
      <c r="AK3" s="7">
        <v>40</v>
      </c>
      <c r="AL3" s="12" t="s">
        <v>13</v>
      </c>
      <c r="AM3" s="37">
        <v>0.498</v>
      </c>
      <c r="AN3" s="37">
        <v>0.55789999999999995</v>
      </c>
      <c r="AO3" s="37">
        <v>0.58530000000000004</v>
      </c>
      <c r="AP3" s="37">
        <v>0.61770000000000003</v>
      </c>
      <c r="AQ3" s="37">
        <v>0.66469999999999996</v>
      </c>
      <c r="AR3" s="12">
        <v>-2E-3</v>
      </c>
    </row>
    <row r="4" spans="1:44">
      <c r="A4" s="12" t="s">
        <v>14</v>
      </c>
      <c r="B4" s="8" t="s">
        <v>46</v>
      </c>
      <c r="C4" s="8">
        <v>1.3</v>
      </c>
      <c r="D4" s="9">
        <v>1.2</v>
      </c>
      <c r="E4" s="9">
        <v>0.98</v>
      </c>
      <c r="F4" s="9">
        <v>0.8</v>
      </c>
      <c r="G4" s="9">
        <v>0.74</v>
      </c>
      <c r="H4" s="9">
        <v>0.72</v>
      </c>
      <c r="I4" s="9">
        <v>0.71499999999999997</v>
      </c>
      <c r="J4" s="9">
        <v>0.71</v>
      </c>
      <c r="K4" s="9">
        <v>0.7</v>
      </c>
      <c r="L4" s="12" t="s">
        <v>14</v>
      </c>
      <c r="M4" s="5">
        <v>0</v>
      </c>
      <c r="N4" s="13">
        <f t="shared" si="0"/>
        <v>0.89448649999999996</v>
      </c>
      <c r="O4" s="13">
        <f t="shared" si="1"/>
        <v>1.7721984500000001</v>
      </c>
      <c r="P4" s="13">
        <f t="shared" si="2"/>
        <v>2.6358994</v>
      </c>
      <c r="Q4" s="13">
        <f t="shared" si="3"/>
        <v>3.4875859000000005</v>
      </c>
      <c r="R4" s="13">
        <f t="shared" si="4"/>
        <v>4.3287409000000006</v>
      </c>
      <c r="S4" s="13">
        <f t="shared" si="5"/>
        <v>5.9842428000000005</v>
      </c>
      <c r="T4" s="13">
        <f t="shared" si="6"/>
        <v>8.4110461500000007</v>
      </c>
      <c r="U4" s="13">
        <f t="shared" si="7"/>
        <v>16.146691150000002</v>
      </c>
      <c r="V4" s="13">
        <f t="shared" si="8"/>
        <v>23.440406150000001</v>
      </c>
      <c r="W4" s="13">
        <f t="shared" si="9"/>
        <v>30.375391150000002</v>
      </c>
      <c r="X4" s="13">
        <f t="shared" si="10"/>
        <v>36.994331150000001</v>
      </c>
      <c r="Y4" s="13">
        <f t="shared" si="11"/>
        <v>49.415971150000004</v>
      </c>
      <c r="Z4" s="13">
        <f t="shared" si="12"/>
        <v>66.31468615</v>
      </c>
      <c r="AA4" s="13">
        <f t="shared" si="13"/>
        <v>112.13733615000001</v>
      </c>
      <c r="AB4" s="13">
        <f t="shared" si="14"/>
        <v>146.09583615000003</v>
      </c>
      <c r="AC4" s="13">
        <f t="shared" si="15"/>
        <v>172.59383615000002</v>
      </c>
      <c r="AD4" s="5" t="s">
        <v>46</v>
      </c>
      <c r="AE4" s="5" t="s">
        <v>46</v>
      </c>
      <c r="AF4" s="7">
        <v>2.7</v>
      </c>
      <c r="AG4" s="7">
        <v>66</v>
      </c>
      <c r="AH4" s="7">
        <v>143</v>
      </c>
      <c r="AI4" s="7">
        <v>22</v>
      </c>
      <c r="AJ4" s="7">
        <v>1.7</v>
      </c>
      <c r="AK4" s="7">
        <v>40</v>
      </c>
      <c r="AL4" s="12" t="s">
        <v>14</v>
      </c>
      <c r="AM4" s="37">
        <v>0.66959999999999997</v>
      </c>
      <c r="AN4" s="37">
        <v>0.71589999999999998</v>
      </c>
      <c r="AO4" s="37">
        <v>0.7349</v>
      </c>
      <c r="AP4" s="37">
        <v>0.75619999999999998</v>
      </c>
      <c r="AQ4" s="37">
        <v>0.79159999999999997</v>
      </c>
      <c r="AR4" s="12">
        <v>-2E-3</v>
      </c>
    </row>
    <row r="5" spans="1:44">
      <c r="A5" s="12" t="s">
        <v>35</v>
      </c>
      <c r="B5" s="8" t="s">
        <v>46</v>
      </c>
      <c r="C5" s="9">
        <v>4.8</v>
      </c>
      <c r="D5" s="9">
        <v>3.5</v>
      </c>
      <c r="E5" s="9">
        <v>2.77</v>
      </c>
      <c r="F5" s="9">
        <v>2.25</v>
      </c>
      <c r="G5" s="9">
        <v>2</v>
      </c>
      <c r="H5" s="9">
        <v>1.88</v>
      </c>
      <c r="I5" s="9">
        <v>1.75</v>
      </c>
      <c r="J5" s="9">
        <v>1.65</v>
      </c>
      <c r="K5" s="9">
        <v>1.6</v>
      </c>
      <c r="L5" s="12" t="s">
        <v>35</v>
      </c>
      <c r="M5" s="5">
        <v>0</v>
      </c>
      <c r="N5" s="13">
        <f t="shared" si="0"/>
        <v>0.36753450000000004</v>
      </c>
      <c r="O5" s="13">
        <f t="shared" si="1"/>
        <v>0.72253400000000001</v>
      </c>
      <c r="P5" s="13">
        <f t="shared" si="2"/>
        <v>1.0665674999999999</v>
      </c>
      <c r="Q5" s="13">
        <f t="shared" si="3"/>
        <v>1.4013679999999999</v>
      </c>
      <c r="R5" s="13">
        <f t="shared" si="4"/>
        <v>1.7285524999999999</v>
      </c>
      <c r="S5" s="13">
        <f t="shared" si="5"/>
        <v>2.3654845</v>
      </c>
      <c r="T5" s="13">
        <f t="shared" si="6"/>
        <v>3.2881629999999999</v>
      </c>
      <c r="U5" s="13">
        <f t="shared" si="7"/>
        <v>6.192817999999999</v>
      </c>
      <c r="V5" s="13">
        <f t="shared" si="8"/>
        <v>8.9039029999999997</v>
      </c>
      <c r="W5" s="13">
        <f t="shared" si="9"/>
        <v>11.466918</v>
      </c>
      <c r="X5" s="13">
        <f t="shared" si="10"/>
        <v>13.898807999999999</v>
      </c>
      <c r="Y5" s="13">
        <f t="shared" si="11"/>
        <v>18.427157999999999</v>
      </c>
      <c r="Z5" s="13">
        <f t="shared" si="12"/>
        <v>24.518297999999998</v>
      </c>
      <c r="AA5" s="13">
        <f t="shared" si="13"/>
        <v>40.647098</v>
      </c>
      <c r="AB5" s="13">
        <f t="shared" si="14"/>
        <v>52.184038000000001</v>
      </c>
      <c r="AC5" s="13">
        <f t="shared" si="15"/>
        <v>61.032678000000004</v>
      </c>
      <c r="AD5" s="5" t="s">
        <v>46</v>
      </c>
      <c r="AE5" s="5" t="s">
        <v>46</v>
      </c>
      <c r="AF5" s="7">
        <v>3.1</v>
      </c>
      <c r="AG5" s="7">
        <v>23</v>
      </c>
      <c r="AH5" s="7">
        <v>50</v>
      </c>
      <c r="AI5" s="7">
        <v>6.7</v>
      </c>
      <c r="AJ5" s="7">
        <v>1.7</v>
      </c>
      <c r="AK5" s="7">
        <v>40</v>
      </c>
      <c r="AL5" s="12" t="s">
        <v>35</v>
      </c>
      <c r="AM5" s="37">
        <v>0.68420000000000003</v>
      </c>
      <c r="AN5" s="37">
        <v>0.73060000000000003</v>
      </c>
      <c r="AO5" s="37">
        <v>0.75560000000000005</v>
      </c>
      <c r="AP5" s="37">
        <v>0.78190000000000004</v>
      </c>
      <c r="AQ5" s="37">
        <v>0.82399999999999995</v>
      </c>
      <c r="AR5" s="12">
        <v>-2E-3</v>
      </c>
    </row>
    <row r="6" spans="1:44">
      <c r="A6" s="6" t="s">
        <v>57</v>
      </c>
      <c r="B6" s="8">
        <v>4</v>
      </c>
      <c r="C6" s="8">
        <v>2.6</v>
      </c>
      <c r="D6" s="9">
        <v>2.35</v>
      </c>
      <c r="E6" s="9">
        <v>1.9</v>
      </c>
      <c r="F6" s="9">
        <v>1.6</v>
      </c>
      <c r="G6" s="9">
        <v>1.4</v>
      </c>
      <c r="H6" s="9">
        <v>1.3</v>
      </c>
      <c r="I6" s="9">
        <v>1.22</v>
      </c>
      <c r="J6" s="30">
        <v>1.21</v>
      </c>
      <c r="K6" s="9">
        <v>1.2</v>
      </c>
      <c r="L6" s="6" t="s">
        <v>57</v>
      </c>
      <c r="M6" s="5">
        <v>0</v>
      </c>
      <c r="N6" s="36">
        <f t="shared" si="0"/>
        <v>0.54778899999999997</v>
      </c>
      <c r="O6" s="36">
        <f t="shared" si="1"/>
        <v>1.0795895</v>
      </c>
      <c r="P6" s="36">
        <f t="shared" si="2"/>
        <v>1.5977864999999998</v>
      </c>
      <c r="Q6" s="36">
        <f t="shared" si="3"/>
        <v>2.1045824999999998</v>
      </c>
      <c r="R6" s="36">
        <f t="shared" si="4"/>
        <v>2.6018164999999995</v>
      </c>
      <c r="S6" s="36">
        <f t="shared" si="5"/>
        <v>3.5735774999999994</v>
      </c>
      <c r="T6" s="36">
        <f t="shared" si="6"/>
        <v>4.9868099999999993</v>
      </c>
      <c r="U6" s="36">
        <f t="shared" si="7"/>
        <v>9.4512699999999992</v>
      </c>
      <c r="V6" s="36">
        <f t="shared" si="8"/>
        <v>13.625744999999998</v>
      </c>
      <c r="W6" s="36">
        <f t="shared" si="9"/>
        <v>17.569479999999999</v>
      </c>
      <c r="X6" s="36">
        <f t="shared" si="10"/>
        <v>21.307079999999999</v>
      </c>
      <c r="Y6" s="36">
        <f t="shared" si="11"/>
        <v>28.25395</v>
      </c>
      <c r="Z6" s="36">
        <f t="shared" si="12"/>
        <v>37.561779999999999</v>
      </c>
      <c r="AA6" s="36">
        <f t="shared" si="13"/>
        <v>62.003029999999995</v>
      </c>
      <c r="AB6" s="36">
        <f t="shared" si="14"/>
        <v>79.335029999999989</v>
      </c>
      <c r="AC6" s="36">
        <f t="shared" si="15"/>
        <v>92.629879999999986</v>
      </c>
      <c r="AD6" s="5" t="s">
        <v>46</v>
      </c>
      <c r="AE6" s="5" t="s">
        <v>46</v>
      </c>
      <c r="AF6" s="7">
        <v>2.9</v>
      </c>
      <c r="AG6" s="7">
        <v>32</v>
      </c>
      <c r="AH6" s="7">
        <v>70</v>
      </c>
      <c r="AI6" s="7">
        <v>9</v>
      </c>
      <c r="AJ6" s="7">
        <v>1.7</v>
      </c>
      <c r="AK6" s="7">
        <v>40</v>
      </c>
      <c r="AL6" s="6" t="s">
        <v>57</v>
      </c>
      <c r="AM6" s="37">
        <v>0.67200000000000004</v>
      </c>
      <c r="AN6" s="37">
        <v>0.71840000000000004</v>
      </c>
      <c r="AO6" s="37">
        <v>0.74219999999999997</v>
      </c>
      <c r="AP6" s="37">
        <v>0.76659999999999995</v>
      </c>
      <c r="AQ6" s="37">
        <v>0.80689999999999995</v>
      </c>
      <c r="AR6" s="12">
        <v>-2E-3</v>
      </c>
    </row>
    <row r="7" spans="1:44">
      <c r="A7" s="6" t="s">
        <v>15</v>
      </c>
      <c r="B7" s="8" t="s">
        <v>46</v>
      </c>
      <c r="C7" s="8" t="s">
        <v>46</v>
      </c>
      <c r="D7" s="9">
        <v>4.4000000000000004</v>
      </c>
      <c r="E7" s="9">
        <v>3.56</v>
      </c>
      <c r="F7" s="9">
        <v>2.91</v>
      </c>
      <c r="G7" s="9">
        <v>2.66</v>
      </c>
      <c r="H7" s="9">
        <v>2.5</v>
      </c>
      <c r="I7" s="9">
        <v>2.38</v>
      </c>
      <c r="J7" s="9">
        <v>2.2999999999999998</v>
      </c>
      <c r="K7" s="9">
        <v>2.2799999999999998</v>
      </c>
      <c r="L7" s="6" t="s">
        <v>15</v>
      </c>
      <c r="M7" s="5">
        <v>0</v>
      </c>
      <c r="N7" s="13">
        <f t="shared" si="0"/>
        <v>0.3367465</v>
      </c>
      <c r="O7" s="13">
        <f t="shared" si="1"/>
        <v>0.65943300000000005</v>
      </c>
      <c r="P7" s="13">
        <f t="shared" si="2"/>
        <v>0.97179349999999998</v>
      </c>
      <c r="Q7" s="13">
        <f t="shared" si="3"/>
        <v>1.27641</v>
      </c>
      <c r="R7" s="13">
        <f t="shared" si="4"/>
        <v>1.5749310000000001</v>
      </c>
      <c r="S7" s="13">
        <f t="shared" si="5"/>
        <v>2.1578749999999998</v>
      </c>
      <c r="T7" s="13">
        <f t="shared" si="6"/>
        <v>3.0047044999999999</v>
      </c>
      <c r="U7" s="13">
        <f t="shared" si="7"/>
        <v>5.6740495000000006</v>
      </c>
      <c r="V7" s="13">
        <f t="shared" si="8"/>
        <v>8.1662445000000012</v>
      </c>
      <c r="W7" s="13">
        <f t="shared" si="9"/>
        <v>10.524219500000001</v>
      </c>
      <c r="X7" s="13">
        <f t="shared" si="10"/>
        <v>12.7655545</v>
      </c>
      <c r="Y7" s="13">
        <f t="shared" si="11"/>
        <v>16.9506245</v>
      </c>
      <c r="Z7" s="13">
        <f t="shared" si="12"/>
        <v>22.604934499999999</v>
      </c>
      <c r="AA7" s="13">
        <f t="shared" si="13"/>
        <v>37.727034500000002</v>
      </c>
      <c r="AB7" s="13">
        <f t="shared" si="14"/>
        <v>48.698504499999999</v>
      </c>
      <c r="AC7" s="13">
        <f t="shared" si="15"/>
        <v>57.193389499999995</v>
      </c>
      <c r="AD7" s="5" t="s">
        <v>46</v>
      </c>
      <c r="AE7" s="5" t="s">
        <v>46</v>
      </c>
      <c r="AF7" s="7">
        <v>3.1</v>
      </c>
      <c r="AG7" s="7">
        <v>23</v>
      </c>
      <c r="AH7" s="7">
        <v>50</v>
      </c>
      <c r="AI7" s="7">
        <v>6.7</v>
      </c>
      <c r="AJ7" s="7">
        <v>1.7</v>
      </c>
      <c r="AK7" s="7">
        <v>40</v>
      </c>
      <c r="AL7" s="6" t="s">
        <v>15</v>
      </c>
      <c r="AM7" s="37">
        <v>0.66159999999999997</v>
      </c>
      <c r="AN7" s="37">
        <v>0.71350000000000002</v>
      </c>
      <c r="AO7" s="37">
        <v>0.73970000000000002</v>
      </c>
      <c r="AP7" s="37">
        <v>0.77210000000000001</v>
      </c>
      <c r="AQ7" s="37">
        <v>0.82950000000000002</v>
      </c>
      <c r="AR7" s="12">
        <v>-2E-3</v>
      </c>
    </row>
    <row r="8" spans="1:44" s="3" customFormat="1">
      <c r="A8" s="12" t="s">
        <v>34</v>
      </c>
      <c r="B8" s="8" t="s">
        <v>46</v>
      </c>
      <c r="C8" s="9">
        <v>6</v>
      </c>
      <c r="D8" s="9">
        <v>5</v>
      </c>
      <c r="E8" s="9">
        <v>3.9</v>
      </c>
      <c r="F8" s="9">
        <v>3.2</v>
      </c>
      <c r="G8" s="9">
        <v>2.8</v>
      </c>
      <c r="H8" s="9">
        <v>2.5499999999999998</v>
      </c>
      <c r="I8" s="9">
        <v>2.4</v>
      </c>
      <c r="J8" s="9">
        <v>2.27</v>
      </c>
      <c r="K8" s="9">
        <v>2.25</v>
      </c>
      <c r="L8" s="12" t="s">
        <v>34</v>
      </c>
      <c r="M8" s="5">
        <v>0</v>
      </c>
      <c r="N8" s="13">
        <f t="shared" si="0"/>
        <v>0.2806845</v>
      </c>
      <c r="O8" s="13">
        <f t="shared" si="1"/>
        <v>0.55308599999999997</v>
      </c>
      <c r="P8" s="13">
        <f t="shared" si="2"/>
        <v>0.81821899999999992</v>
      </c>
      <c r="Q8" s="13">
        <f t="shared" si="3"/>
        <v>1.077088</v>
      </c>
      <c r="R8" s="13">
        <f t="shared" si="4"/>
        <v>1.3306205</v>
      </c>
      <c r="S8" s="13">
        <f t="shared" si="5"/>
        <v>1.8249874999999998</v>
      </c>
      <c r="T8" s="13">
        <f t="shared" si="6"/>
        <v>2.541944</v>
      </c>
      <c r="U8" s="13">
        <f t="shared" si="7"/>
        <v>4.7996040000000004</v>
      </c>
      <c r="V8" s="13">
        <f t="shared" si="8"/>
        <v>6.9067240000000005</v>
      </c>
      <c r="W8" s="13">
        <f t="shared" si="9"/>
        <v>8.8989089999999997</v>
      </c>
      <c r="X8" s="13">
        <f t="shared" si="10"/>
        <v>10.789399</v>
      </c>
      <c r="Y8" s="13">
        <f t="shared" si="11"/>
        <v>14.308799</v>
      </c>
      <c r="Z8" s="13">
        <f t="shared" si="12"/>
        <v>19.033889000000002</v>
      </c>
      <c r="AA8" s="13">
        <f t="shared" si="13"/>
        <v>31.441889000000003</v>
      </c>
      <c r="AB8" s="13">
        <f t="shared" si="14"/>
        <v>40.219204000000005</v>
      </c>
      <c r="AC8" s="13">
        <f t="shared" si="15"/>
        <v>46.946099000000004</v>
      </c>
      <c r="AD8" s="5" t="s">
        <v>46</v>
      </c>
      <c r="AE8" s="5" t="s">
        <v>46</v>
      </c>
      <c r="AF8" s="29">
        <v>3.2</v>
      </c>
      <c r="AG8" s="29">
        <v>16</v>
      </c>
      <c r="AH8" s="29">
        <v>35</v>
      </c>
      <c r="AI8" s="29">
        <v>5</v>
      </c>
      <c r="AJ8" s="29">
        <v>1.68</v>
      </c>
      <c r="AK8" s="29">
        <v>40</v>
      </c>
      <c r="AL8" s="12" t="s">
        <v>34</v>
      </c>
      <c r="AM8" s="37">
        <v>0.69210000000000005</v>
      </c>
      <c r="AN8" s="37">
        <v>0.74280000000000002</v>
      </c>
      <c r="AO8" s="37">
        <v>0.76600000000000001</v>
      </c>
      <c r="AP8" s="37">
        <v>0.79769999999999996</v>
      </c>
      <c r="AQ8" s="37">
        <v>0.84899999999999998</v>
      </c>
      <c r="AR8" s="12">
        <v>-2E-3</v>
      </c>
    </row>
    <row r="9" spans="1:44" s="3" customFormat="1">
      <c r="A9" s="6" t="s">
        <v>36</v>
      </c>
      <c r="B9" s="9">
        <v>2.75</v>
      </c>
      <c r="C9" s="9">
        <v>1.9</v>
      </c>
      <c r="D9" s="9">
        <v>1.7</v>
      </c>
      <c r="E9" s="9">
        <v>1.35</v>
      </c>
      <c r="F9" s="9">
        <v>1.1499999999999999</v>
      </c>
      <c r="G9" s="9">
        <v>1.1000000000000001</v>
      </c>
      <c r="H9" s="9">
        <v>1</v>
      </c>
      <c r="I9" s="9">
        <v>0.95</v>
      </c>
      <c r="J9" s="9">
        <v>0.93</v>
      </c>
      <c r="K9" s="9">
        <v>0.9</v>
      </c>
      <c r="L9" s="6" t="s">
        <v>36</v>
      </c>
      <c r="M9" s="5">
        <v>0</v>
      </c>
      <c r="N9" s="28">
        <f t="shared" si="0"/>
        <v>1.00745</v>
      </c>
      <c r="O9" s="28">
        <f t="shared" si="1"/>
        <v>2.0018500000000001</v>
      </c>
      <c r="P9" s="28">
        <f t="shared" si="2"/>
        <v>2.9847000000000001</v>
      </c>
      <c r="Q9" s="28">
        <f t="shared" si="3"/>
        <v>3.9574000000000003</v>
      </c>
      <c r="R9" s="28">
        <f t="shared" si="4"/>
        <v>4.9213000000000005</v>
      </c>
      <c r="S9" s="28">
        <f t="shared" si="5"/>
        <v>6.8250000000000002</v>
      </c>
      <c r="T9" s="28">
        <f t="shared" si="6"/>
        <v>9.6277500000000007</v>
      </c>
      <c r="U9" s="28">
        <f t="shared" si="7"/>
        <v>18.634250000000002</v>
      </c>
      <c r="V9" s="28">
        <f t="shared" si="8"/>
        <v>27.213250000000002</v>
      </c>
      <c r="W9" s="28">
        <f t="shared" si="9"/>
        <v>35.444749999999999</v>
      </c>
      <c r="X9" s="28">
        <f t="shared" si="10"/>
        <v>43.350749999999998</v>
      </c>
      <c r="Y9" s="28">
        <f t="shared" si="11"/>
        <v>58.277749999999997</v>
      </c>
      <c r="Z9" s="28">
        <f t="shared" si="12"/>
        <v>78.808250000000001</v>
      </c>
      <c r="AA9" s="28">
        <f t="shared" si="13"/>
        <v>135.73325</v>
      </c>
      <c r="AB9" s="28">
        <f t="shared" si="14"/>
        <v>178.90825000000001</v>
      </c>
      <c r="AC9" s="28">
        <f t="shared" si="15"/>
        <v>211.61324999999999</v>
      </c>
      <c r="AD9" s="28">
        <f>0.5*($AD$2-$AC$2)*(AB22+AC22)/1000+AC9</f>
        <v>235.97325000000001</v>
      </c>
      <c r="AE9" s="28">
        <f>0.5*($AE$2-$AD$2)*(AC22+AD22)/1000+AD9</f>
        <v>255.01325</v>
      </c>
      <c r="AF9" s="29">
        <v>2.8</v>
      </c>
      <c r="AG9" s="29">
        <v>52</v>
      </c>
      <c r="AH9" s="29">
        <v>120</v>
      </c>
      <c r="AI9" s="29">
        <v>12.7</v>
      </c>
      <c r="AJ9" s="29">
        <v>1.82</v>
      </c>
      <c r="AK9" s="29">
        <v>60</v>
      </c>
      <c r="AL9" s="6" t="s">
        <v>36</v>
      </c>
      <c r="AM9" s="37">
        <v>0.53159999999999996</v>
      </c>
      <c r="AN9" s="37">
        <v>0.59509999999999996</v>
      </c>
      <c r="AO9" s="37">
        <v>0.62070000000000003</v>
      </c>
      <c r="AP9" s="37">
        <v>0.65610000000000002</v>
      </c>
      <c r="AQ9" s="37">
        <v>0.70799999999999996</v>
      </c>
      <c r="AR9" s="12">
        <v>-2E-3</v>
      </c>
    </row>
    <row r="10" spans="1:44" s="3" customFormat="1">
      <c r="A10" s="6" t="s">
        <v>37</v>
      </c>
      <c r="B10" s="8" t="s">
        <v>46</v>
      </c>
      <c r="C10" s="8" t="s">
        <v>46</v>
      </c>
      <c r="D10" s="9">
        <v>2.0699999999999998</v>
      </c>
      <c r="E10" s="9">
        <v>1.75</v>
      </c>
      <c r="F10" s="9">
        <v>1.51</v>
      </c>
      <c r="G10" s="9">
        <v>1.4</v>
      </c>
      <c r="H10" s="9">
        <v>1.32</v>
      </c>
      <c r="I10" s="9">
        <v>1.27</v>
      </c>
      <c r="J10" s="9">
        <v>1.25</v>
      </c>
      <c r="K10" s="9">
        <v>1.21</v>
      </c>
      <c r="L10" s="6" t="s">
        <v>37</v>
      </c>
      <c r="M10" s="5">
        <v>0</v>
      </c>
      <c r="N10" s="28">
        <f t="shared" si="0"/>
        <v>0.75375000000000003</v>
      </c>
      <c r="O10" s="28">
        <f t="shared" si="1"/>
        <v>1.49675</v>
      </c>
      <c r="P10" s="28">
        <f t="shared" si="2"/>
        <v>2.23055</v>
      </c>
      <c r="Q10" s="28">
        <f t="shared" si="3"/>
        <v>2.9561000000000002</v>
      </c>
      <c r="R10" s="28">
        <f t="shared" si="4"/>
        <v>3.6742499999999998</v>
      </c>
      <c r="S10" s="28">
        <f t="shared" si="5"/>
        <v>5.0916499999999996</v>
      </c>
      <c r="T10" s="28">
        <f t="shared" si="6"/>
        <v>7.1772499999999999</v>
      </c>
      <c r="U10" s="28">
        <f t="shared" si="7"/>
        <v>13.868749999999999</v>
      </c>
      <c r="V10" s="28">
        <f t="shared" si="8"/>
        <v>20.234749999999998</v>
      </c>
      <c r="W10" s="28">
        <f t="shared" si="9"/>
        <v>26.34375</v>
      </c>
      <c r="X10" s="28">
        <f t="shared" si="10"/>
        <v>32.21575</v>
      </c>
      <c r="Y10" s="28">
        <f t="shared" si="11"/>
        <v>43.321750000000002</v>
      </c>
      <c r="Z10" s="28">
        <f t="shared" si="12"/>
        <v>58.636749999999999</v>
      </c>
      <c r="AA10" s="28">
        <f t="shared" si="13"/>
        <v>101.34675</v>
      </c>
      <c r="AB10" s="28">
        <f t="shared" si="14"/>
        <v>134.07675</v>
      </c>
      <c r="AC10" s="28">
        <f t="shared" si="15"/>
        <v>159.21174999999999</v>
      </c>
      <c r="AD10" s="28">
        <f>0.5*($AD$2-$AC$2)*(AB23+AC23)/1000+AC10</f>
        <v>178.16174999999998</v>
      </c>
      <c r="AE10" s="28">
        <f>0.5*($AE$2-$AD$2)*(AC23+AD23)/1000+AD10</f>
        <v>192.92524999999998</v>
      </c>
      <c r="AF10" s="29">
        <v>2.9</v>
      </c>
      <c r="AG10" s="29">
        <v>41</v>
      </c>
      <c r="AH10" s="29">
        <v>91</v>
      </c>
      <c r="AI10" s="29">
        <v>10.9</v>
      </c>
      <c r="AJ10" s="29">
        <v>1.81</v>
      </c>
      <c r="AK10" s="29">
        <v>60</v>
      </c>
      <c r="AL10" s="6" t="s">
        <v>37</v>
      </c>
      <c r="AM10" s="37">
        <v>0.62380000000000002</v>
      </c>
      <c r="AN10" s="37">
        <v>0.67379999999999995</v>
      </c>
      <c r="AO10" s="37">
        <v>0.69889999999999997</v>
      </c>
      <c r="AP10" s="37">
        <v>0.72750000000000004</v>
      </c>
      <c r="AQ10" s="37">
        <v>0.77580000000000005</v>
      </c>
      <c r="AR10" s="12">
        <v>-2E-3</v>
      </c>
    </row>
    <row r="11" spans="1:44" s="3" customFormat="1">
      <c r="A11" s="6" t="s">
        <v>38</v>
      </c>
      <c r="B11" s="8" t="s">
        <v>46</v>
      </c>
      <c r="C11" s="8">
        <v>8.5</v>
      </c>
      <c r="D11" s="9">
        <v>7</v>
      </c>
      <c r="E11" s="9">
        <v>5.7</v>
      </c>
      <c r="F11" s="9">
        <v>4.8</v>
      </c>
      <c r="G11" s="9">
        <v>4.45</v>
      </c>
      <c r="H11" s="9">
        <v>4.25</v>
      </c>
      <c r="I11" s="9">
        <v>4.0999999999999996</v>
      </c>
      <c r="J11" s="9">
        <v>4</v>
      </c>
      <c r="K11" s="9">
        <v>3.9</v>
      </c>
      <c r="L11" s="6" t="s">
        <v>38</v>
      </c>
      <c r="M11" s="5">
        <v>0</v>
      </c>
      <c r="N11" s="28">
        <f t="shared" si="0"/>
        <v>0.23555000000000001</v>
      </c>
      <c r="O11" s="28">
        <f t="shared" si="1"/>
        <v>0.46675</v>
      </c>
      <c r="P11" s="28">
        <f t="shared" si="2"/>
        <v>0.69429999999999992</v>
      </c>
      <c r="Q11" s="28">
        <f t="shared" si="3"/>
        <v>0.91874999999999996</v>
      </c>
      <c r="R11" s="28">
        <f t="shared" si="4"/>
        <v>1.14045</v>
      </c>
      <c r="S11" s="28">
        <f t="shared" si="5"/>
        <v>1.5767499999999999</v>
      </c>
      <c r="T11" s="28">
        <f t="shared" si="6"/>
        <v>2.2160500000000001</v>
      </c>
      <c r="U11" s="28">
        <f t="shared" si="7"/>
        <v>4.2555499999999995</v>
      </c>
      <c r="V11" s="28">
        <f t="shared" si="8"/>
        <v>6.1860499999999998</v>
      </c>
      <c r="W11" s="28">
        <f t="shared" si="9"/>
        <v>8.0330499999999994</v>
      </c>
      <c r="X11" s="28">
        <f t="shared" si="10"/>
        <v>9.8085500000000003</v>
      </c>
      <c r="Y11" s="28">
        <f t="shared" si="11"/>
        <v>13.17455</v>
      </c>
      <c r="Z11" s="28">
        <f t="shared" si="12"/>
        <v>17.828299999999999</v>
      </c>
      <c r="AA11" s="28">
        <f t="shared" si="13"/>
        <v>30.892299999999999</v>
      </c>
      <c r="AB11" s="28">
        <f t="shared" si="14"/>
        <v>40.999299999999998</v>
      </c>
      <c r="AC11" s="28">
        <f t="shared" si="15"/>
        <v>48.828800000000001</v>
      </c>
      <c r="AD11" s="28">
        <f>0.5*($AD$2-$AC$2)*(AB24+AC24)/1000+AC11</f>
        <v>54.792299999999997</v>
      </c>
      <c r="AE11" s="28">
        <f>0.5*($AE$2-$AD$2)*(AC24+AD24)/1000+AD11</f>
        <v>59.472299999999997</v>
      </c>
      <c r="AF11" s="29">
        <v>2.8</v>
      </c>
      <c r="AG11" s="29">
        <v>15.7</v>
      </c>
      <c r="AH11" s="29">
        <v>33.700000000000003</v>
      </c>
      <c r="AI11" s="29">
        <v>5.0999999999999996</v>
      </c>
      <c r="AJ11" s="29">
        <v>1.8</v>
      </c>
      <c r="AK11" s="29">
        <v>60</v>
      </c>
      <c r="AL11" s="6" t="s">
        <v>38</v>
      </c>
      <c r="AM11" s="37">
        <v>0.65429999999999999</v>
      </c>
      <c r="AN11" s="37">
        <v>0.71350000000000002</v>
      </c>
      <c r="AO11" s="37">
        <v>0.74709999999999999</v>
      </c>
      <c r="AP11" s="37">
        <v>0.78920000000000001</v>
      </c>
      <c r="AQ11" s="37">
        <v>0.86729999999999996</v>
      </c>
      <c r="AR11" s="12">
        <v>-2E-3</v>
      </c>
    </row>
    <row r="12" spans="1:44" s="3" customFormat="1">
      <c r="A12" s="6" t="s">
        <v>39</v>
      </c>
      <c r="B12" s="10" t="s">
        <v>46</v>
      </c>
      <c r="C12" s="10" t="s">
        <v>46</v>
      </c>
      <c r="D12" s="10" t="s">
        <v>46</v>
      </c>
      <c r="E12" s="11">
        <v>11.5</v>
      </c>
      <c r="F12" s="11">
        <v>6.2</v>
      </c>
      <c r="G12" s="11">
        <v>5.8</v>
      </c>
      <c r="H12" s="11">
        <v>5.6</v>
      </c>
      <c r="I12" s="11">
        <v>5.22</v>
      </c>
      <c r="J12" s="11">
        <v>5.0999999999999996</v>
      </c>
      <c r="K12" s="11">
        <v>5</v>
      </c>
      <c r="L12" s="6" t="s">
        <v>39</v>
      </c>
      <c r="M12" s="5">
        <v>0</v>
      </c>
      <c r="N12" s="28">
        <f t="shared" si="0"/>
        <v>0.15294500000000003</v>
      </c>
      <c r="O12" s="28">
        <f t="shared" si="1"/>
        <v>0.30342500000000006</v>
      </c>
      <c r="P12" s="28">
        <f t="shared" si="2"/>
        <v>0.45179000000000002</v>
      </c>
      <c r="Q12" s="28">
        <f t="shared" si="3"/>
        <v>0.5982900000000001</v>
      </c>
      <c r="R12" s="28">
        <f t="shared" si="4"/>
        <v>0.74313000000000007</v>
      </c>
      <c r="S12" s="28">
        <f t="shared" si="5"/>
        <v>1.0285600000000001</v>
      </c>
      <c r="T12" s="28">
        <f t="shared" si="6"/>
        <v>1.4477350000000002</v>
      </c>
      <c r="U12" s="28">
        <f t="shared" si="7"/>
        <v>2.7893850000000002</v>
      </c>
      <c r="V12" s="28">
        <f t="shared" si="8"/>
        <v>4.0631349999999999</v>
      </c>
      <c r="W12" s="28">
        <f t="shared" si="9"/>
        <v>5.2850349999999997</v>
      </c>
      <c r="X12" s="28">
        <f t="shared" si="10"/>
        <v>6.4602349999999999</v>
      </c>
      <c r="Y12" s="28">
        <f t="shared" si="11"/>
        <v>8.6855349999999998</v>
      </c>
      <c r="Z12" s="28">
        <f t="shared" si="12"/>
        <v>11.760235</v>
      </c>
      <c r="AA12" s="28">
        <f t="shared" si="13"/>
        <v>20.363235</v>
      </c>
      <c r="AB12" s="28">
        <f t="shared" si="14"/>
        <v>26.966735</v>
      </c>
      <c r="AC12" s="28">
        <f t="shared" si="15"/>
        <v>32.010734999999997</v>
      </c>
      <c r="AD12" s="28">
        <f>0.5*($AD$2-$AC$2)*(AB25+AC25)/1000+AC12</f>
        <v>35.791235</v>
      </c>
      <c r="AE12" s="28">
        <f>0.5*($AE$2-$AD$2)*(AC25+AD25)/1000+AD12</f>
        <v>38.754734999999997</v>
      </c>
      <c r="AF12" s="29">
        <v>3.1</v>
      </c>
      <c r="AG12" s="29">
        <v>9</v>
      </c>
      <c r="AH12" s="29">
        <v>20</v>
      </c>
      <c r="AI12" s="29">
        <v>2</v>
      </c>
      <c r="AJ12" s="29">
        <v>1.85</v>
      </c>
      <c r="AK12" s="29">
        <v>60</v>
      </c>
      <c r="AL12" s="6" t="s">
        <v>39</v>
      </c>
      <c r="AM12" s="37">
        <v>0.70369999999999999</v>
      </c>
      <c r="AN12" s="37">
        <v>0.76229999999999998</v>
      </c>
      <c r="AO12" s="37">
        <v>0.79649999999999999</v>
      </c>
      <c r="AP12" s="37">
        <v>0.83979999999999999</v>
      </c>
      <c r="AQ12" s="6"/>
      <c r="AR12" s="12">
        <v>-2E-3</v>
      </c>
    </row>
    <row r="13" spans="1:44" s="18" customFormat="1">
      <c r="B13" s="31"/>
      <c r="C13" s="31"/>
      <c r="D13" s="17"/>
      <c r="E13" s="17"/>
      <c r="F13" s="17"/>
      <c r="G13" s="17"/>
      <c r="H13" s="17"/>
      <c r="I13" s="17"/>
      <c r="J13" s="17"/>
      <c r="K13" s="17"/>
    </row>
    <row r="14" spans="1:44" s="3" customFormat="1">
      <c r="I14" s="54"/>
      <c r="J14" s="54"/>
      <c r="K14" s="55"/>
      <c r="L14" s="56" t="s">
        <v>47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1:44" s="3" customFormat="1">
      <c r="I15" s="51" t="s">
        <v>33</v>
      </c>
      <c r="J15" s="52"/>
      <c r="K15" s="53"/>
      <c r="L15" s="28">
        <v>0</v>
      </c>
      <c r="M15" s="28">
        <v>0.1</v>
      </c>
      <c r="N15" s="28">
        <v>0.2</v>
      </c>
      <c r="O15" s="28">
        <v>0.3</v>
      </c>
      <c r="P15" s="28">
        <v>0.4</v>
      </c>
      <c r="Q15" s="28">
        <v>0.5</v>
      </c>
      <c r="R15" s="28">
        <v>0.7</v>
      </c>
      <c r="S15" s="28">
        <v>1</v>
      </c>
      <c r="T15" s="28">
        <v>2</v>
      </c>
      <c r="U15" s="28">
        <v>3</v>
      </c>
      <c r="V15" s="28">
        <v>4</v>
      </c>
      <c r="W15" s="28">
        <v>5</v>
      </c>
      <c r="X15" s="28">
        <v>7</v>
      </c>
      <c r="Y15" s="28">
        <v>10</v>
      </c>
      <c r="Z15" s="28">
        <v>20</v>
      </c>
      <c r="AA15" s="28">
        <v>30</v>
      </c>
      <c r="AB15" s="28">
        <v>40</v>
      </c>
      <c r="AC15" s="29">
        <v>50</v>
      </c>
      <c r="AD15" s="29">
        <v>60</v>
      </c>
    </row>
    <row r="16" spans="1:44" s="3" customFormat="1">
      <c r="H16" s="32"/>
      <c r="I16" s="16" t="s">
        <v>13</v>
      </c>
      <c r="J16" s="16"/>
      <c r="K16" s="16"/>
      <c r="L16" s="28">
        <v>14846.3</v>
      </c>
      <c r="M16" s="28">
        <v>14310</v>
      </c>
      <c r="N16" s="28">
        <v>13870.7</v>
      </c>
      <c r="O16" s="28">
        <v>13518</v>
      </c>
      <c r="P16" s="28">
        <v>13233.7</v>
      </c>
      <c r="Q16" s="28">
        <v>13000.5</v>
      </c>
      <c r="R16" s="28">
        <v>12635.7</v>
      </c>
      <c r="S16" s="28">
        <v>12234.8</v>
      </c>
      <c r="T16" s="28">
        <v>11367.4</v>
      </c>
      <c r="U16" s="28">
        <v>10701.4</v>
      </c>
      <c r="V16" s="28">
        <v>10089.5</v>
      </c>
      <c r="W16" s="28">
        <v>9535.5290000000005</v>
      </c>
      <c r="X16" s="28">
        <v>8593.1299999999992</v>
      </c>
      <c r="Y16" s="28">
        <v>7456.64</v>
      </c>
      <c r="Z16" s="28">
        <v>4996.5600000000004</v>
      </c>
      <c r="AA16" s="28">
        <v>3636.53</v>
      </c>
      <c r="AB16" s="28">
        <v>2902.66</v>
      </c>
      <c r="AC16" s="5" t="s">
        <v>46</v>
      </c>
      <c r="AD16" s="5" t="s">
        <v>46</v>
      </c>
    </row>
    <row r="17" spans="2:30" s="3" customFormat="1">
      <c r="I17" s="16" t="s">
        <v>14</v>
      </c>
      <c r="J17" s="16"/>
      <c r="K17" s="16"/>
      <c r="L17" s="28">
        <v>9036.7199999999993</v>
      </c>
      <c r="M17" s="28">
        <v>8853.01</v>
      </c>
      <c r="N17" s="28">
        <v>8701.2289999999994</v>
      </c>
      <c r="O17" s="28">
        <v>8572.7900000000009</v>
      </c>
      <c r="P17" s="28">
        <v>8460.94</v>
      </c>
      <c r="Q17" s="28">
        <v>8362.16</v>
      </c>
      <c r="R17" s="28">
        <v>8192.8590000000004</v>
      </c>
      <c r="S17" s="28">
        <v>7985.83</v>
      </c>
      <c r="T17" s="28">
        <v>7485.46</v>
      </c>
      <c r="U17" s="28">
        <v>7101.97</v>
      </c>
      <c r="V17" s="28">
        <v>6768</v>
      </c>
      <c r="W17" s="28">
        <v>6469.88</v>
      </c>
      <c r="X17" s="28">
        <v>5951.76</v>
      </c>
      <c r="Y17" s="28">
        <v>5314.05</v>
      </c>
      <c r="Z17" s="28">
        <v>3850.48</v>
      </c>
      <c r="AA17" s="28">
        <v>2941.22</v>
      </c>
      <c r="AB17" s="28">
        <v>2358.38</v>
      </c>
      <c r="AC17" s="5" t="s">
        <v>46</v>
      </c>
      <c r="AD17" s="5" t="s">
        <v>46</v>
      </c>
    </row>
    <row r="18" spans="2:30" s="3" customFormat="1">
      <c r="B18" s="33"/>
      <c r="C18" s="33"/>
      <c r="D18" s="33"/>
      <c r="E18" s="33"/>
      <c r="F18" s="33"/>
      <c r="G18" s="33"/>
      <c r="H18" s="33"/>
      <c r="I18" s="16" t="s">
        <v>35</v>
      </c>
      <c r="J18" s="16"/>
      <c r="K18" s="16"/>
      <c r="L18" s="13">
        <v>3741.59</v>
      </c>
      <c r="M18" s="13">
        <v>3609.1</v>
      </c>
      <c r="N18" s="13">
        <v>3490.89</v>
      </c>
      <c r="O18" s="13">
        <v>3389.78</v>
      </c>
      <c r="P18" s="13">
        <v>3306.23</v>
      </c>
      <c r="Q18" s="13">
        <v>3237.46</v>
      </c>
      <c r="R18" s="13">
        <v>3131.86</v>
      </c>
      <c r="S18" s="13">
        <v>3019.33</v>
      </c>
      <c r="T18" s="13">
        <v>2789.98</v>
      </c>
      <c r="U18" s="13">
        <v>2632.19</v>
      </c>
      <c r="V18" s="13">
        <v>2493.84</v>
      </c>
      <c r="W18" s="13">
        <v>2369.94</v>
      </c>
      <c r="X18" s="13">
        <v>2158.41</v>
      </c>
      <c r="Y18" s="13">
        <v>1902.35</v>
      </c>
      <c r="Z18" s="13">
        <v>1323.41</v>
      </c>
      <c r="AA18" s="13">
        <v>983.97799999999995</v>
      </c>
      <c r="AB18" s="13">
        <v>785.75</v>
      </c>
      <c r="AC18" s="5" t="s">
        <v>46</v>
      </c>
      <c r="AD18" s="5" t="s">
        <v>46</v>
      </c>
    </row>
    <row r="19" spans="2:30" s="3" customFormat="1">
      <c r="I19" s="16" t="s">
        <v>57</v>
      </c>
      <c r="J19" s="16"/>
      <c r="K19" s="16"/>
      <c r="L19" s="36">
        <v>5563.84</v>
      </c>
      <c r="M19" s="36">
        <v>5391.94</v>
      </c>
      <c r="N19" s="36">
        <v>5244.07</v>
      </c>
      <c r="O19" s="36">
        <v>5119.87</v>
      </c>
      <c r="P19" s="36">
        <v>5016.05</v>
      </c>
      <c r="Q19" s="36">
        <v>4928.63</v>
      </c>
      <c r="R19" s="36">
        <v>4788.9799999999996</v>
      </c>
      <c r="S19" s="36">
        <v>4632.57</v>
      </c>
      <c r="T19" s="36">
        <v>4296.3500000000004</v>
      </c>
      <c r="U19" s="36">
        <v>4052.6</v>
      </c>
      <c r="V19" s="36">
        <v>3834.87</v>
      </c>
      <c r="W19" s="36">
        <v>3640.33</v>
      </c>
      <c r="X19" s="36">
        <v>3306.54</v>
      </c>
      <c r="Y19" s="36">
        <v>2898.68</v>
      </c>
      <c r="Z19" s="36">
        <v>1989.57</v>
      </c>
      <c r="AA19" s="36">
        <v>1476.83</v>
      </c>
      <c r="AB19" s="36">
        <v>1182.1400000000001</v>
      </c>
      <c r="AC19" s="5" t="s">
        <v>46</v>
      </c>
      <c r="AD19" s="5" t="s">
        <v>46</v>
      </c>
    </row>
    <row r="20" spans="2:30" s="3" customFormat="1">
      <c r="G20" s="34"/>
      <c r="I20" s="16" t="s">
        <v>15</v>
      </c>
      <c r="J20" s="16"/>
      <c r="K20" s="16"/>
      <c r="L20" s="28">
        <v>3448.57</v>
      </c>
      <c r="M20" s="28">
        <v>3286.36</v>
      </c>
      <c r="N20" s="28">
        <v>3167.37</v>
      </c>
      <c r="O20" s="28">
        <v>3079.84</v>
      </c>
      <c r="P20" s="28">
        <v>3012.49</v>
      </c>
      <c r="Q20" s="28">
        <v>2957.93</v>
      </c>
      <c r="R20" s="28">
        <v>2871.51</v>
      </c>
      <c r="S20" s="28">
        <v>2774.02</v>
      </c>
      <c r="T20" s="28">
        <v>2564.67</v>
      </c>
      <c r="U20" s="28">
        <v>2419.7199999999998</v>
      </c>
      <c r="V20" s="28">
        <v>2296.23</v>
      </c>
      <c r="W20" s="28">
        <v>2186.44</v>
      </c>
      <c r="X20" s="28">
        <v>1998.63</v>
      </c>
      <c r="Y20" s="28">
        <v>1770.91</v>
      </c>
      <c r="Z20" s="28">
        <v>1253.51</v>
      </c>
      <c r="AA20" s="28">
        <v>940.78399999999999</v>
      </c>
      <c r="AB20" s="28">
        <v>758.19299999999998</v>
      </c>
      <c r="AC20" s="5" t="s">
        <v>46</v>
      </c>
      <c r="AD20" s="5" t="s">
        <v>46</v>
      </c>
    </row>
    <row r="21" spans="2:30" s="3" customFormat="1">
      <c r="G21" s="34"/>
      <c r="I21" s="16" t="s">
        <v>34</v>
      </c>
      <c r="J21" s="16"/>
      <c r="K21" s="16"/>
      <c r="L21" s="28">
        <v>2850.76</v>
      </c>
      <c r="M21" s="28">
        <v>2762.93</v>
      </c>
      <c r="N21" s="28">
        <v>2685.1</v>
      </c>
      <c r="O21" s="28">
        <v>2617.56</v>
      </c>
      <c r="P21" s="28">
        <v>2559.8200000000002</v>
      </c>
      <c r="Q21" s="28">
        <v>2510.83</v>
      </c>
      <c r="R21" s="28">
        <v>2432.84</v>
      </c>
      <c r="S21" s="28">
        <v>2346.87</v>
      </c>
      <c r="T21" s="28">
        <v>2168.4499999999998</v>
      </c>
      <c r="U21" s="28">
        <v>2045.79</v>
      </c>
      <c r="V21" s="28">
        <v>1938.58</v>
      </c>
      <c r="W21" s="28">
        <v>1842.4</v>
      </c>
      <c r="X21" s="28">
        <v>1677</v>
      </c>
      <c r="Y21" s="28">
        <v>1473.06</v>
      </c>
      <c r="Z21" s="28">
        <v>1008.54</v>
      </c>
      <c r="AA21" s="28">
        <v>746.923</v>
      </c>
      <c r="AB21" s="28">
        <v>598.45600000000002</v>
      </c>
      <c r="AC21" s="5" t="s">
        <v>46</v>
      </c>
      <c r="AD21" s="5" t="s">
        <v>46</v>
      </c>
    </row>
    <row r="22" spans="2:30" s="3" customFormat="1">
      <c r="I22" s="16" t="s">
        <v>36</v>
      </c>
      <c r="J22" s="16"/>
      <c r="K22" s="16"/>
      <c r="L22" s="28">
        <v>10144</v>
      </c>
      <c r="M22" s="28">
        <v>10005</v>
      </c>
      <c r="N22" s="28">
        <v>9883</v>
      </c>
      <c r="O22" s="28">
        <v>9774</v>
      </c>
      <c r="P22" s="28">
        <v>9680</v>
      </c>
      <c r="Q22" s="28">
        <v>9598</v>
      </c>
      <c r="R22" s="28">
        <v>9439</v>
      </c>
      <c r="S22" s="28">
        <v>9246</v>
      </c>
      <c r="T22" s="28">
        <v>8767</v>
      </c>
      <c r="U22" s="28">
        <v>8391</v>
      </c>
      <c r="V22" s="28">
        <v>8072</v>
      </c>
      <c r="W22" s="28">
        <v>7740</v>
      </c>
      <c r="X22" s="28">
        <v>7187</v>
      </c>
      <c r="Y22" s="28">
        <v>6500</v>
      </c>
      <c r="Z22" s="28">
        <v>4885</v>
      </c>
      <c r="AA22" s="28">
        <v>3750</v>
      </c>
      <c r="AB22" s="28">
        <v>2791</v>
      </c>
      <c r="AC22" s="28">
        <v>2081</v>
      </c>
      <c r="AD22" s="28">
        <v>1727</v>
      </c>
    </row>
    <row r="23" spans="2:30" s="3" customFormat="1">
      <c r="I23" s="16" t="s">
        <v>37</v>
      </c>
      <c r="J23" s="16"/>
      <c r="K23" s="16"/>
      <c r="L23" s="28">
        <v>7596</v>
      </c>
      <c r="M23" s="28">
        <v>7479</v>
      </c>
      <c r="N23" s="28">
        <v>7381</v>
      </c>
      <c r="O23" s="28">
        <v>7295</v>
      </c>
      <c r="P23" s="28">
        <v>7216</v>
      </c>
      <c r="Q23" s="28">
        <v>7147</v>
      </c>
      <c r="R23" s="28">
        <v>7027</v>
      </c>
      <c r="S23" s="28">
        <v>6877</v>
      </c>
      <c r="T23" s="28">
        <v>6506</v>
      </c>
      <c r="U23" s="28">
        <v>6226</v>
      </c>
      <c r="V23" s="28">
        <v>5992</v>
      </c>
      <c r="W23" s="28">
        <v>5752</v>
      </c>
      <c r="X23" s="28">
        <v>5354</v>
      </c>
      <c r="Y23" s="28">
        <v>4856</v>
      </c>
      <c r="Z23" s="28">
        <v>3686</v>
      </c>
      <c r="AA23" s="28">
        <v>2860</v>
      </c>
      <c r="AB23" s="28">
        <v>2167</v>
      </c>
      <c r="AC23" s="28">
        <v>1623</v>
      </c>
      <c r="AD23" s="28">
        <v>1329.7</v>
      </c>
    </row>
    <row r="24" spans="2:30">
      <c r="I24" s="15" t="s">
        <v>38</v>
      </c>
      <c r="J24" s="15"/>
      <c r="K24" s="15"/>
      <c r="L24" s="13">
        <v>2379</v>
      </c>
      <c r="M24" s="13">
        <v>2332</v>
      </c>
      <c r="N24" s="13">
        <v>2292</v>
      </c>
      <c r="O24" s="13">
        <v>2259</v>
      </c>
      <c r="P24" s="13">
        <v>2230</v>
      </c>
      <c r="Q24" s="13">
        <v>2204</v>
      </c>
      <c r="R24" s="13">
        <v>2159</v>
      </c>
      <c r="S24" s="13">
        <v>2103</v>
      </c>
      <c r="T24" s="13">
        <v>1976</v>
      </c>
      <c r="U24" s="13">
        <v>1885</v>
      </c>
      <c r="V24" s="13">
        <v>1809</v>
      </c>
      <c r="W24" s="13">
        <v>1742</v>
      </c>
      <c r="X24" s="13">
        <v>1624</v>
      </c>
      <c r="Y24" s="13">
        <v>1478.5</v>
      </c>
      <c r="Z24" s="13">
        <v>1134.3</v>
      </c>
      <c r="AA24" s="13">
        <v>887.1</v>
      </c>
      <c r="AB24" s="13">
        <v>678.8</v>
      </c>
      <c r="AC24" s="13">
        <v>513.9</v>
      </c>
      <c r="AD24" s="13">
        <v>422.1</v>
      </c>
    </row>
    <row r="25" spans="2:30">
      <c r="I25" s="15" t="s">
        <v>39</v>
      </c>
      <c r="J25" s="15"/>
      <c r="K25" s="15"/>
      <c r="L25" s="13">
        <v>1542.7</v>
      </c>
      <c r="M25" s="13">
        <v>1516.2</v>
      </c>
      <c r="N25" s="13">
        <v>1493.4</v>
      </c>
      <c r="O25" s="13">
        <v>1473.9</v>
      </c>
      <c r="P25" s="13">
        <v>1456.1</v>
      </c>
      <c r="Q25" s="13">
        <v>1440.7</v>
      </c>
      <c r="R25" s="13">
        <v>1413.6</v>
      </c>
      <c r="S25" s="13">
        <v>1380.9</v>
      </c>
      <c r="T25" s="13">
        <v>1302.4000000000001</v>
      </c>
      <c r="U25" s="13">
        <v>1245.0999999999999</v>
      </c>
      <c r="V25" s="13">
        <v>1198.7</v>
      </c>
      <c r="W25" s="13">
        <v>1151.7</v>
      </c>
      <c r="X25" s="13">
        <v>1073.5999999999999</v>
      </c>
      <c r="Y25" s="13">
        <v>976.2</v>
      </c>
      <c r="Z25" s="13">
        <v>744.4</v>
      </c>
      <c r="AA25" s="13">
        <v>576.29999999999995</v>
      </c>
      <c r="AB25" s="13">
        <v>432.5</v>
      </c>
      <c r="AC25" s="13">
        <v>323.60000000000002</v>
      </c>
      <c r="AD25" s="13">
        <v>269.10000000000002</v>
      </c>
    </row>
  </sheetData>
  <sortState ref="I16:AD25">
    <sortCondition ref="I16"/>
  </sortState>
  <mergeCells count="7">
    <mergeCell ref="AL1:AQ1"/>
    <mergeCell ref="I15:K15"/>
    <mergeCell ref="I14:K14"/>
    <mergeCell ref="L14:AD14"/>
    <mergeCell ref="L1:AE1"/>
    <mergeCell ref="AG1:AH1"/>
    <mergeCell ref="B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</vt:lpstr>
      <vt:lpstr>Sheet2</vt:lpstr>
      <vt:lpstr>Sheet3</vt:lpstr>
      <vt:lpstr>Part_Name</vt:lpstr>
      <vt:lpstr>PartName</vt:lpstr>
    </vt:vector>
  </TitlesOfParts>
  <Company>ON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Young</dc:creator>
  <cp:lastModifiedBy>Alexander Young</cp:lastModifiedBy>
  <dcterms:created xsi:type="dcterms:W3CDTF">2015-05-29T17:46:03Z</dcterms:created>
  <dcterms:modified xsi:type="dcterms:W3CDTF">2015-09-01T00:13:09Z</dcterms:modified>
</cp:coreProperties>
</file>